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SON\THAM DINH NAM 2023\MOT SO HANG MUC CAO TOC\hang muc xu ly nen dat yeu\phe duyet\"/>
    </mc:Choice>
  </mc:AlternateContent>
  <bookViews>
    <workbookView xWindow="240" yWindow="135" windowWidth="20115" windowHeight="7935"/>
  </bookViews>
  <sheets>
    <sheet name="Trình phê duyệt" sheetId="1" r:id="rId1"/>
  </sheets>
  <definedNames>
    <definedName name="_xlnm._FilterDatabase" localSheetId="0" hidden="1">'Trình phê duyệt'!$A$5:$P$167</definedName>
    <definedName name="_xlnm.Print_Titles" localSheetId="0">'Trình phê duyệt'!$3:$5</definedName>
  </definedNames>
  <calcPr calcId="152511"/>
</workbook>
</file>

<file path=xl/calcChain.xml><?xml version="1.0" encoding="utf-8"?>
<calcChain xmlns="http://schemas.openxmlformats.org/spreadsheetml/2006/main">
  <c r="O66" i="1" l="1"/>
  <c r="N66" i="1"/>
  <c r="O153" i="1" l="1"/>
  <c r="O145" i="1"/>
  <c r="O135" i="1"/>
  <c r="O128" i="1"/>
  <c r="O121" i="1"/>
  <c r="O110" i="1"/>
  <c r="O99" i="1"/>
  <c r="O90" i="1"/>
  <c r="O81" i="1"/>
  <c r="O71" i="1"/>
  <c r="O60" i="1"/>
  <c r="O165" i="1" s="1"/>
  <c r="O53" i="1"/>
  <c r="O46" i="1"/>
  <c r="O39" i="1"/>
  <c r="O28" i="1"/>
  <c r="O21" i="1"/>
  <c r="O13" i="1"/>
  <c r="O6" i="1"/>
  <c r="O157" i="1"/>
  <c r="O150" i="1"/>
  <c r="O142" i="1"/>
  <c r="O132" i="1"/>
  <c r="O125" i="1"/>
  <c r="O118" i="1"/>
  <c r="O117" i="1"/>
  <c r="O116" i="1"/>
  <c r="O107" i="1"/>
  <c r="O96" i="1"/>
  <c r="O87" i="1"/>
  <c r="O78" i="1"/>
  <c r="O68" i="1"/>
  <c r="O57" i="1"/>
  <c r="O50" i="1"/>
  <c r="O43" i="1"/>
  <c r="O36" i="1"/>
  <c r="O35" i="1"/>
  <c r="O25" i="1"/>
  <c r="O18" i="1"/>
  <c r="O10" i="1"/>
  <c r="O105" i="1"/>
  <c r="N105" i="1"/>
  <c r="N155" i="1"/>
  <c r="N148" i="1"/>
  <c r="N147" i="1"/>
  <c r="N140" i="1"/>
  <c r="N139" i="1"/>
  <c r="N138" i="1"/>
  <c r="N137" i="1"/>
  <c r="N130" i="1"/>
  <c r="N123" i="1"/>
  <c r="N114" i="1"/>
  <c r="N113" i="1"/>
  <c r="N112" i="1"/>
  <c r="N104" i="1"/>
  <c r="N103" i="1"/>
  <c r="N102" i="1"/>
  <c r="N101" i="1"/>
  <c r="N94" i="1"/>
  <c r="N93" i="1"/>
  <c r="N92" i="1"/>
  <c r="N85" i="1"/>
  <c r="N84" i="1"/>
  <c r="N83" i="1"/>
  <c r="N76" i="1"/>
  <c r="N75" i="1"/>
  <c r="N74" i="1"/>
  <c r="N73" i="1"/>
  <c r="N65" i="1"/>
  <c r="N64" i="1"/>
  <c r="N63" i="1"/>
  <c r="N62" i="1"/>
  <c r="N55" i="1"/>
  <c r="N48" i="1"/>
  <c r="N41" i="1"/>
  <c r="N33" i="1"/>
  <c r="N32" i="1"/>
  <c r="N31" i="1"/>
  <c r="N30" i="1"/>
  <c r="N23" i="1"/>
  <c r="N16" i="1"/>
  <c r="N15" i="1"/>
  <c r="N8" i="1"/>
  <c r="O155" i="1"/>
  <c r="O148" i="1"/>
  <c r="O147" i="1"/>
  <c r="O140" i="1"/>
  <c r="O139" i="1"/>
  <c r="O138" i="1"/>
  <c r="O137" i="1"/>
  <c r="O130" i="1"/>
  <c r="O123" i="1"/>
  <c r="O114" i="1"/>
  <c r="O113" i="1"/>
  <c r="O112" i="1"/>
  <c r="O104" i="1"/>
  <c r="O103" i="1"/>
  <c r="O102" i="1"/>
  <c r="O101" i="1"/>
  <c r="O94" i="1"/>
  <c r="O93" i="1"/>
  <c r="O92" i="1"/>
  <c r="O85" i="1"/>
  <c r="O84" i="1"/>
  <c r="O83" i="1"/>
  <c r="O76" i="1"/>
  <c r="O75" i="1"/>
  <c r="O74" i="1"/>
  <c r="O73" i="1"/>
  <c r="O65" i="1"/>
  <c r="O64" i="1"/>
  <c r="O63" i="1"/>
  <c r="O62" i="1"/>
  <c r="O55" i="1"/>
  <c r="O48" i="1"/>
  <c r="O41" i="1"/>
  <c r="O33" i="1"/>
  <c r="O32" i="1"/>
  <c r="O31" i="1"/>
  <c r="O30" i="1"/>
  <c r="O23" i="1"/>
  <c r="O16" i="1"/>
  <c r="O15" i="1"/>
  <c r="O8" i="1"/>
  <c r="H150" i="1" l="1"/>
  <c r="H132" i="1"/>
  <c r="H107" i="1"/>
  <c r="H96" i="1"/>
  <c r="H57" i="1"/>
  <c r="H50" i="1"/>
  <c r="H43" i="1"/>
  <c r="H25" i="1"/>
  <c r="I125" i="1" l="1"/>
  <c r="H120" i="1" l="1"/>
  <c r="O120" i="1" s="1"/>
  <c r="N68" i="1"/>
  <c r="H38" i="1"/>
  <c r="O38" i="1" s="1"/>
  <c r="N157" i="1" l="1"/>
  <c r="H159" i="1"/>
  <c r="N150" i="1"/>
  <c r="H152" i="1"/>
  <c r="N142" i="1"/>
  <c r="H144" i="1"/>
  <c r="N132" i="1"/>
  <c r="H134" i="1"/>
  <c r="N125" i="1"/>
  <c r="H127" i="1"/>
  <c r="N118" i="1"/>
  <c r="N117" i="1"/>
  <c r="N116" i="1"/>
  <c r="N120" i="1"/>
  <c r="N107" i="1"/>
  <c r="H109" i="1"/>
  <c r="N96" i="1"/>
  <c r="H98" i="1"/>
  <c r="N87" i="1"/>
  <c r="H89" i="1"/>
  <c r="N78" i="1"/>
  <c r="H80" i="1"/>
  <c r="H70" i="1"/>
  <c r="N57" i="1"/>
  <c r="H59" i="1"/>
  <c r="N50" i="1"/>
  <c r="H52" i="1"/>
  <c r="N43" i="1"/>
  <c r="H45" i="1"/>
  <c r="N38" i="1"/>
  <c r="N36" i="1"/>
  <c r="N35" i="1"/>
  <c r="N25" i="1"/>
  <c r="H27" i="1"/>
  <c r="N18" i="1"/>
  <c r="H20" i="1"/>
  <c r="N10" i="1"/>
  <c r="H12" i="1"/>
  <c r="N80" i="1" l="1"/>
  <c r="O80" i="1"/>
  <c r="N144" i="1"/>
  <c r="O144" i="1"/>
  <c r="N134" i="1"/>
  <c r="O134" i="1"/>
  <c r="N152" i="1"/>
  <c r="N145" i="1" s="1"/>
  <c r="O152" i="1"/>
  <c r="N20" i="1"/>
  <c r="O20" i="1"/>
  <c r="N45" i="1"/>
  <c r="O45" i="1"/>
  <c r="N27" i="1"/>
  <c r="N21" i="1" s="1"/>
  <c r="O27" i="1"/>
  <c r="N89" i="1"/>
  <c r="N81" i="1" s="1"/>
  <c r="O89" i="1"/>
  <c r="N52" i="1"/>
  <c r="O52" i="1"/>
  <c r="N98" i="1"/>
  <c r="O98" i="1"/>
  <c r="N127" i="1"/>
  <c r="N121" i="1" s="1"/>
  <c r="O127" i="1"/>
  <c r="N159" i="1"/>
  <c r="N153" i="1" s="1"/>
  <c r="O159" i="1"/>
  <c r="N109" i="1"/>
  <c r="O109" i="1"/>
  <c r="N12" i="1"/>
  <c r="O12" i="1"/>
  <c r="N70" i="1"/>
  <c r="O70" i="1"/>
  <c r="N59" i="1"/>
  <c r="N53" i="1" s="1"/>
  <c r="O59" i="1"/>
  <c r="N28" i="1"/>
  <c r="N71" i="1"/>
  <c r="N13" i="1"/>
  <c r="N6" i="1"/>
  <c r="N110" i="1"/>
  <c r="N39" i="1"/>
  <c r="N128" i="1"/>
  <c r="N46" i="1"/>
  <c r="N135" i="1"/>
  <c r="N90" i="1"/>
  <c r="H34" i="1" l="1"/>
  <c r="O34" i="1" s="1"/>
  <c r="G34" i="1"/>
  <c r="H115" i="1"/>
  <c r="O115" i="1" s="1"/>
  <c r="G115" i="1"/>
  <c r="H161" i="1"/>
  <c r="O161" i="1" s="1"/>
  <c r="G161" i="1"/>
  <c r="I164" i="1"/>
  <c r="I163" i="1"/>
  <c r="I162" i="1"/>
  <c r="I157" i="1"/>
  <c r="I150" i="1"/>
  <c r="I142" i="1"/>
  <c r="I132" i="1"/>
  <c r="I118" i="1"/>
  <c r="I117" i="1"/>
  <c r="I116" i="1"/>
  <c r="I107" i="1"/>
  <c r="I96" i="1"/>
  <c r="I87" i="1"/>
  <c r="I78" i="1"/>
  <c r="I68" i="1"/>
  <c r="I57" i="1"/>
  <c r="I50" i="1"/>
  <c r="I43" i="1"/>
  <c r="I36" i="1"/>
  <c r="I35" i="1"/>
  <c r="I25" i="1"/>
  <c r="I18" i="1"/>
  <c r="I10" i="1"/>
  <c r="D105" i="1"/>
  <c r="N99" i="1" s="1"/>
  <c r="D66" i="1"/>
  <c r="N60" i="1" s="1"/>
  <c r="N165" i="1" s="1"/>
  <c r="I34" i="1" l="1"/>
  <c r="I115" i="1"/>
  <c r="I161" i="1"/>
</calcChain>
</file>

<file path=xl/sharedStrings.xml><?xml version="1.0" encoding="utf-8"?>
<sst xmlns="http://schemas.openxmlformats.org/spreadsheetml/2006/main" count="308" uniqueCount="118">
  <si>
    <t>Stt</t>
  </si>
  <si>
    <t>Họ và tên chủ sử dụng đất; 
Loại đất và tài sản</t>
  </si>
  <si>
    <t>Đơn vị tính</t>
  </si>
  <si>
    <t>Bản đồ địa chính khu đất 
(GPMB)</t>
  </si>
  <si>
    <t xml:space="preserve">Tổng diện tích 
thửa đất
(m2)  </t>
  </si>
  <si>
    <t xml:space="preserve">Diện tích thu hồi
(m2) </t>
  </si>
  <si>
    <t xml:space="preserve">Diện tích 
còn lại
(m2) </t>
  </si>
  <si>
    <t>Ghi
chú</t>
  </si>
  <si>
    <t>Số thửa</t>
  </si>
  <si>
    <t xml:space="preserve">Tờ 
bản đồ </t>
  </si>
  <si>
    <t>m2</t>
  </si>
  <si>
    <t>VT1</t>
  </si>
  <si>
    <t>cây</t>
  </si>
  <si>
    <t>UBND phường Hương Vân</t>
  </si>
  <si>
    <t>Về đất:</t>
  </si>
  <si>
    <t>Về tài sản:</t>
  </si>
  <si>
    <t>Đất do UBND phường Hương Vân quản lý</t>
  </si>
  <si>
    <t>Đất giao thông (DGT)</t>
  </si>
  <si>
    <t>(4)</t>
  </si>
  <si>
    <t>(9)=
(7)-(8)</t>
  </si>
  <si>
    <t>Vị trí - đồng bằng</t>
  </si>
  <si>
    <t>Số lượng tài sản bị ảnh hưởng</t>
  </si>
  <si>
    <t>Nguyễn Điện -
Nguyễn Thị Dinh</t>
  </si>
  <si>
    <t>Đất chuyên trồng lúa nước (LUC)</t>
  </si>
  <si>
    <t>Đã được UBND thị xã Hương Trà cấp giấy CNQSD đất số BY 829624 ngày 14/9/2016 tại thửa đất số: 210, tờ bản đồ: 54, diện tích: 726.0m2, loại đất: Đất chuyên trồng lúa nước. Là hộ trực tiếp sản xuất nông nghiệp, có nguồn thu nhập thường xuyên từ sản xuất nông nghiệp. Hộ ông, bà: Nguyễn Điện - Nguyễn Thị Dinh hiện có 03 nhân khẩu, trong hộ gia đình không có nhân khẩu nào là cán bộ, công chức, viên chức (đang làm việc hoặc nghỉ hưu, mất sức lao động, thôi việc được hưởng trợ cấp).
(Đã thu hồi 178,5m2 tại Quyết định số 341/QĐ-UBND ngày 24/4/2020 của UBND thị xã Hương Trà, diện tích còn lại 547,5m2)</t>
  </si>
  <si>
    <t>Nguyễn Văn Ánh -
Trần Thị Ngâu</t>
  </si>
  <si>
    <t>Thanh trà đk: 5-10cm</t>
  </si>
  <si>
    <t>Được Nhà nước giao đất theo Nghị định 64/CP. Đã được cấp Giấy CNQSD đất, kèm sổ theo dõi cấp giấy CNQSD đất tại UBND phường. Hiện giấy CNQSD đất đã thất lạc, UBND phường Hương Vân cam kết xác nhận nội dung trên là đúng. Là hộ trực tiếp sản xuất nông nghiệp, có nguồn thu nhập thường xuyên từ sản xuất nông nghiệp. Hộ ông, bà: Nguyễn Văn Ánh - Trần Thị Ngâu hiện có 07 nhân khẩu, trong hộ gia đình không có nhân khẩu nào là cán bộ, công chức, viên chức (đang làm việc hoặc nghỉ hưu, mất sức lao động, thôi việc được hưởng trợ cấp)
(Đã thu hồi 287,0m2 tại Quyết định số 349/QĐ-UBND ngày 24/4/2020 của UBND thị xã Hương Trà, diện tích còn lại 526,5m2)</t>
  </si>
  <si>
    <t>Võ Doãn Đình- 
Trần Thị Thảo</t>
  </si>
  <si>
    <t>Lúa thuần</t>
  </si>
  <si>
    <t>Được Nhà nước giao đất theo Nghị định 64/CP. Đã được cấp Giấy CNQSD đất, kèm sổ theo dõi cấp giấy CNQSD đất tại UBND phường. Hiện giấy CNQSD đất đã thất lạc, UBND phường Hương Vân cam kết xác nhận nội dung trên là đúng. Là hộ trực tiếp sản xuất nông nghiệp, có nguồn thu nhập thường xuyên từ sản xuất nông nghiệp. Hộ ông, bà: Võ Doãn Đình - Trần Thị Thảo hiện có 06 nhân khẩu, trong hộ gia đình không có nhân khẩu nào là cán bộ, công chức, viên chức (đang làm việc hoặc nghỉ hưu, mất sức lao động, thôi việc được hưởng trợ cấp)
(Đã thu hồi 219,6m2 tại Quyết định số 348/QĐ-UBND ngày 24/4/2020 của UBND thị xã Hương Trà, diện tích còn lại 316,2m2)</t>
  </si>
  <si>
    <t>Phạm Đà -
Hồ Thị Thúy</t>
  </si>
  <si>
    <t>Thửa đất số 11</t>
  </si>
  <si>
    <t>Thửa đất số 123</t>
  </si>
  <si>
    <t>Chuối cho trái thời kỳ phát triển</t>
  </si>
  <si>
    <t>Đã được UBND thị xã Hương Trà cấp giấy CNQSD đất số BY 829622 ngày 14/9/2016 tại thửa đất số: 206, tờ bản đồ số: 54, diện tích: 907,0m2, loại đất: đất trồng lúa nước. Là hộ trực tiếp sản xuất nông nghiệp, có nguồn thu nhập thường xuyên từ sản xuất nông nghiệp. Hộ ông, bà: Phạm Đà - Hồ Thị Thúy hiện có 03 nhân khẩu, trong hộ gia đình không có nhân khẩu nào là cán bộ, công chức, viên chức (đang làm việc hoặc nghỉ hưu, mất sức lao động, thôi việc được hưởng trợ cấp)
(Đã thu hồi 352,9m2 tại Quyết định số 360/QĐ-UBND ngày 24/4/2020 của UBND thị xã Hương Trà, diện tích còn lại 554,1m2)</t>
  </si>
  <si>
    <t>Được Nhà nước giao đất theo Nghị định 64/CP. Đã được cấp Giấy CNQSD đất, kèm sổ theo dõi cấp giấy CNQSD đất tại UBND phường. Hiện giấy CNQSD đất đã thất lạc, UBND phường Hương Vân cam kết xác nhận nội dung trên là đúng. Là hộ trực tiếp sản xuất nông nghiệp, có nguồn thu nhập thường xuyên từ sản xuất nông nghiệp. Hộ ông, bà: Phạm Đà - Hồ Thị Thúy hiện có 03 nhân khẩu, trong hộ gia đình không có nhân khẩu nào là cán bộ, công chức, viên chức (đang làm việc hoặc nghỉ hưu, mất sức lao động, thôi việc được hưởng trợ cấp)</t>
  </si>
  <si>
    <t>Hồ Đăng Huynh - 
Phan Thị Hạnh</t>
  </si>
  <si>
    <t>Đã được UBND thị xã Hương Trà cấp giấy CNQSD đất số BO143860 ngày 30/9/2016 tại thửa đất số: 205, tờ bản đồ số: 54, diện tích: 959.0m2, loại đất: Đất chuyên trồng lúa nước. Là hộ trực tiếp sản xuất nông nghiệp, có nguồn thu nhập thường xuyên từ sản xuất nông nghiệp. Hộ ông, bà: Hồ Đăng Huy - Phan Thị Hạnh hiện có 03 nhân khẩu, trong hộ gia đình không có nhân khẩu nào là cán bộ, công chức, viên chức (đang làm việc hoặc nghỉ hưu, mất sức lao động, thôi việc được hưởng trợ cấp)
(Đã thu hồi 396,2m2 tại Quyết định số 375/QĐ-UBND ngày 24/4/2020 của UBND thị xã Hương Trà, diện tích còn lại 562,8m2)</t>
  </si>
  <si>
    <t>Lê Phước -
Trần Thị Thái</t>
  </si>
  <si>
    <t>Được Nhà nước giao đất theo Nghị định 64/CP. Đã được cấp Giấy CNQSD đất, kèm sổ theo dõi cấp giấy CNQSD đất tại UBND phường. Hiện giấy CNQSD đất đã thất lạc, UBND phường Hương Vân cam kết xác nhận nội dung trên là đúng. Là hộ trực tiếp sản xuất nông nghiệp, có nguồn thu nhập thường xuyên từ sản xuất nông nghiệp. Hộ ông, bà: Lê Phước - Trần Thị Thái hiện có 02 nhân khẩu, trong hộ gia đình không có nhân khẩu nào là cán bộ, công chức, viên chức (đang làm việc hoặc nghỉ hưu, mất sức lao động, thôi việc được hưởng trợ cấp)
(Đã thu hồi 164,7m2 tại Quyết định số 340/QĐ-UBND ngày 24/4/2020 của UBND thị xã Hương Trà, diện tích còn lại 251,2m2)</t>
  </si>
  <si>
    <t>Nguyễn Hữu Khoai - 
Hồ Thị Vang</t>
  </si>
  <si>
    <t>Được Nhà nước giao đất theo Nghị định 64/CP. Đã được cấp Giấy CNQSD đất, kèm sổ theo dõi cấp giấy CNQSD đất tại UBND phường. Hiện giấy CNQSD đất đã thất lạc, UBND phường Hương Vân cam kết xác nhận nội dung trên là đúng. Là hộ trực tiếp sản xuất nông nghiệp, có nguồn thu nhập thường xuyên từ sản xuất nông nghiệp. Hộ ông, bà: Nguyễn Hữu Khoai - Hồ Thị Vang hiện có 06 nhân khẩu, trong hộ gia đình không có nhân khẩu nào là cán bộ, công chức, viên chức (đang làm việc hoặc nghỉ hưu, mất sức lao động, thôi việc được hưởng trợ cấp)
(Đã thu hồi 398,2m2 tại Quyết định số 1085/QĐ-UBND ngày 13/11/2020 của UBND thị xã Hương Trà, diện tích còn lại 383,2m2)</t>
  </si>
  <si>
    <t>Trần Công Thêm - 
Hồ Thị Xuân Thu</t>
  </si>
  <si>
    <t>Chuối cho trái thời kỳ cây con</t>
  </si>
  <si>
    <t>m3</t>
  </si>
  <si>
    <t>Đất trồng cây hàng năm (BHK)</t>
  </si>
  <si>
    <t>Được Nhà nước giao đất theo Nghị định 64/CP. Đã được cấp Giấy CNQSD đất, kèm sổ theo dõi cấp giấy CNQSD đất tại UBND phường. Hiện giấy CNQSD đất đã thất lạc, UBND phường Hương Vân cam kết xác nhận nội dung trên là đúng. Là hộ trực tiếp sản xuất nông nghiệp, có nguồn thu nhập thường xuyên từ sản xuất nông nghiệp. Hộ ông, bà: Trần Công Thêm - Hồ Thị Xuân Thu hiện có 04 nhân khẩu, trong hộ gia đình không có nhân khẩu nào là cán bộ, công chức, viên chức (đang làm việc hoặc nghỉ hưu, mất sức lao động, thôi việc được hưởng trợ cấp)
(Đã thu hồi 543,7m2 tại Quyết định số 731/QĐ-UBND ngày 23/7/2020 của UBND thị xã Hương Trà, diện tích còn lại 61,9m2)</t>
  </si>
  <si>
    <t>Được Nhà nước giao đất theo Nghị định 64/CP cho hộ ông, bà Hồ Hữu Phước - Hồ Thị Sáu. Đã được cấp Giấy CNQSD đất, kèm sổ theo dõi cấp giấy CNQSD đất tại UBND phường. Hiện giấy CNQSD đất đã thất lạc, UBND phường Hương Vân cam kết xác nhận nội dung trên là đúng. Là hộ trực tiếp sản xuất nông nghiệp, có nguồn thu nhập thường xuyên từ sản xuất nông nghiệp. Hộ ông Hồ Hữu Thuận hiện có 03 nhân khẩu, trong hộ gia đình không có nhân khẩu nào là cán bộ, công chức, viên chức (đang làm việc hoặc nghỉ hưu, mất sức lao động, thôi việc được hưởng trợ cấp)
(Đã thu hồi 380,3m2 tại Quyết định số 748/QĐ-UBND ngày 23/7/2020 của UBND thị xã Hương Trà, diện tích còn lại 136,7m2)</t>
  </si>
  <si>
    <t>Nguyễn Hữu Tuyến -
Hồ Thị Ba</t>
  </si>
  <si>
    <t>Được Nhà nước giao đất theo Nghị định 64/CP. Đã được cấp Giấy CNQSD đất, kèm sổ theo dõi cấp giấy CNQSD đất tại UBND phường. Hiện giấy CNQSD đất đã thất lạc, UBND phường Hương Vân cam kết xác nhận nội dung trên là đúng. Là hộ trực tiếp sản xuất nông nghiệp, có nguồn thu nhập thường xuyên từ sản xuất nông nghiệp. Hộ ông, bà: Nguyễn Hữu Tuyến - Hồ Thị Ba Thu hiện có 07 nhân khẩu, trong hộ gia đình không có nhân khẩu nào là cán bộ, công chức, viên chức (đang làm việc hoặc nghỉ hưu, mất sức lao động, thôi việc được hưởng trợ cấp)
(Đã thu hồi 135,6m2 tại Quyết định số 339/QĐ-UBND ngày 24/4/2020 của UBND thị xã Hương Trà, diện tích còn lại 619,8m2)</t>
  </si>
  <si>
    <t>Trần Minh Phúc -
Trần Thị Lan</t>
  </si>
  <si>
    <t>Cỏ voi thời kỳ phát triển</t>
  </si>
  <si>
    <t>Được Nhà nước giao đất theo Nghị định 64/CP. Đã được cấp Giấy CNQSD đất, kèm sổ theo dõi cấp giấy CNQSD đất tại UBND phường. Hiện giấy CNQSD đất đã thất lạc, UBND phường Hương Vân cam kết xác nhận nội dung trên là đúng. Là hộ trực tiếp sản xuất nông nghiệp, có nguồn thu nhập thường xuyên từ sản xuất nông nghiệp. Hộ ông, bà: Trần Minh Phúc - Trần Thị Lan hiện có 09 nhân khẩu, trong hộ gia đình không có nhân khẩu nào là cán bộ, công chức, viên chức (đang làm việc hoặc nghỉ hưu, mất sức lao động, thôi việc được hưởng trợ cấp)
(Đã thu hồi 532,8m2 tại Quyết định số 352/QĐ-UBND ngày 24/4/2020 của UBND thị xã Hương Trà, diện tích còn lại 244,9m2)</t>
  </si>
  <si>
    <t>Nguyễn Văn Thanh - 
Trần Thị Hiền</t>
  </si>
  <si>
    <t>Được Nhà nước giao đất theo Nghị định 64/CP. Đã được cấp Giấy CNQSD đất, kèm sổ theo dõi cấp giấy CNQSD đất tại UBND phường. Hiện giấy CNQSD đất đã thất lạc, UBND phường Hương Vân cam kết xác nhận nội dung trên là đúng. Là hộ trực tiếp sản xuất nông nghiệp, có nguồn thu nhập thường xuyên từ sản xuất nông nghiệp. Hộ ông, bà: Nguyễn Văn Thanh - Trần Thị Hiền hiện có 05 nhân khẩu, trong hộ gia đình không có nhân khẩu nào là cán bộ, công chức, viên chức (đang làm việc hoặc nghỉ hưu, mất sức lao động, thôi việc được hưởng trợ cấp)
(Đã thu hồi 252,8m2 tại Quyết định số 353/QĐ-UBND ngày 24/4/2020 của UBND thị xã Hương Trà, diện tích còn lại 482,0m2)</t>
  </si>
  <si>
    <t>Thửa 100 và 101</t>
  </si>
  <si>
    <t>Thửa 120</t>
  </si>
  <si>
    <t>Đã được UBND thị xã Hương Trà cấp giấy CNQSD đất số BO 143867  ngày 30/9/2016 tại thửa đất số: 277, tờ bản đồ số: 54, diện tích: 571.0m2, loại đất: Đất chuyên trồng lúa nước. Diện tích thu hồi nằm trong giấy CNQSD đất đã cấp. Hộ bà: Phạm Thị Hằng hiện có 03 nhân khẩu, trong hộ gia đình không có nhân khẩu nào là cán bộ, công chức, viên chức (đang làm việc hoặc nghỉ hưu, mất sức lao động, thôi việc được hưởng trợ cấp)</t>
  </si>
  <si>
    <t>Đã được UBND thị xã Hương Trà cấp giấy CNQSD đất số BO 143866  ngày 30/9/2016 tại thửa đất số: 276, tờ bản đồ số: 54, diện tích: 212,0m2, loại đất: Đất chuyên trồng lúa nước. Hộ bà: Phạm Thị Hằng hiện có 03 nhân khẩu, trong hộ gia đình không có nhân khẩu nào là cán bộ, công chức, viên chức (đang làm việc hoặc nghỉ hưu, mất sức lao động, thôi việc được hưởng trợ cấp)
(Đã thu hồi 50,3m2 tại Quyết định số 374/QĐ-UBND ngày 24/4/2020 của UBND thị xã Hương Trà, diện tích còn lại 161,7m2)</t>
  </si>
  <si>
    <t>Đã được UBND thị xã Hương Trà cấp giấy CNQSD đất số BO 143865 ngày 30/9/2016 tại thửa đất số: 275, tờ bản đồ số: 54, diện tích: 526.0m2, loại đất: Đất chuyên trồng lúa nước. Diện tích thu hồi nằm trong giấy CNQSD đất đã cấp. Là hộ trực tiếp sản xuất nông nghiệp, có nguồn thu nhập thường xuyên từ sản xuất nông nghiệp. Hộ bà: Phạm Thị Hằng hiện có 03 nhân khẩu, trong hộ gia đình không có nhân khẩu nào là cán bộ, công chức, viên chức (đang làm việc hoặc nghỉ hưu, mất sức lao động, thôi việc được hưởng trợ cấp)</t>
  </si>
  <si>
    <t>Nguyễn Xuân Đấu -
Lê Thị Lý</t>
  </si>
  <si>
    <t>Nguyễn Thị Phi</t>
  </si>
  <si>
    <t>Được Nhà nước giao đất theo Nghị định 64/CP. Đã được cấp Giấy CNQSD đất, kèm sổ theo dõi cấp giấy CNQSD đất tại UBND phường. Hiện giấy CNQSD đất đã thất lạc, UBND phường Hương Vân cam kết xác nhận nội dung trên là đúng. Là hộ trực tiếp sản xuất nông nghiệp, có nguồn thu nhập thường xuyên từ sản xuất nông nghiệp. Hộ bà: Nguyễn Thị Phi hiện có 03 nhân khẩu, trong hộ gia đình không có nhân khẩu nào là cán bộ, công chức, viên chức (đang làm việc hoặc nghỉ hưu, mất sức lao động, thôi việc được hưởng trợ cấp)
(Đã thu hồi 35,4m2 tại Quyết định số 359/QĐ-UBND ngày 24/4/2020 của UBND thị xã Hương Trà, diện tích còn lại 345,3m2)</t>
  </si>
  <si>
    <t>Trần Văn Thạnh -
Trần Thị Tằm</t>
  </si>
  <si>
    <t>Được Nhà nước giao đất theo Nghị định 64/CP. Đã được cấp Giấy CNQSD đất, kèm sổ theo dõi cấp giấy CNQSD đất tại UBND phường. Hiện giấy CNQSD đất đã thất lạc, UBND phường Hương Vân cam kết xác nhận nội dung trên là đúng. Là hộ trực tiếp sản xuất nông nghiệp, có nguồn thu nhập thường xuyên từ sản xuất nông nghiệp. Hộ ông, bà: Trần Văn Thạnh - Trần Thị Tằm hiện có 07 nhân khẩu, trong hộ gia đình không có nhân khẩu nào là cán bộ, công chức, viên chức (đang làm việc hoặc nghỉ hưu, mất sức lao động, thôi việc được hưởng trợ cấp)</t>
  </si>
  <si>
    <t>Trần Thị Nghiêm</t>
  </si>
  <si>
    <t>Được Nhà nước giao đất theo Nghị định 64/CP. Đã được cấp Giấy CNQSD đất, kèm sổ theo dõi cấp giấy CNQSD đất tại UBND phường. Hiện giấy CNQSD đất đã thất lạc, UBND phường Hương Vân cam kết xác nhận nội dung trên là đúng. Là hộ trực tiếp sản xuất nông nghiệp, có nguồn thu nhập thường xuyên từ sản xuất nông nghiệp. Hộ bà: Trần Thị Nghiêm hiện có 01 nhân khẩu, trong hộ gia đình không có nhân khẩu nào là cán bộ, công chức, viên chức (đang làm việc hoặc nghỉ hưu, mất sức lao động, thôi việc được hưởng trợ cấp)</t>
  </si>
  <si>
    <t>Nguyễn Xuân Tiến -
Phạm Thị Bích Chi</t>
  </si>
  <si>
    <t>Được Nhà nước giao đất theo Nghị định 64/CP. Đã được cấp Giấy CNQSD đất, kèm sổ theo dõi cấp giấy CNQSD đất tại UBND phường. Hiện giấy CNQSD đất đã thất lạc, UBND phường Hương Vân cam kết xác nhận nội dung trên là đúng. Là hộ trực tiếp sản xuất nông nghiệp, có nguồn thu nhập thường xuyên từ sản xuất nông nghiệp. Hộ ông, bà: Nguyễn Xuân Tiến - Phạm Thị Bích Chi hiện có 04 nhân khẩu, trong đó có 01 nhân khẩu là cán bộ, công chức, viên chức (đang làm việc hoặc nghỉ hưu, mất sức lao động, thôi việc được hưởng trợ cấp)</t>
  </si>
  <si>
    <t>Thanh trà, đk: 20-35cm</t>
  </si>
  <si>
    <t>Cây trồng trên thửa 97 đất do UBND phường quản lý</t>
  </si>
  <si>
    <t>Thanh trà, đk 5-10cm</t>
  </si>
  <si>
    <t>Cau, đk: h=1,5-2,0m</t>
  </si>
  <si>
    <t>Xây dựng năm 2015</t>
  </si>
  <si>
    <t>Trụ hàng rào đúc bê tông cốt thép:
V=(0,12*0,12*1,5)*8 trụ</t>
  </si>
  <si>
    <r>
      <t xml:space="preserve">Hồ Hữu Thuận </t>
    </r>
    <r>
      <rPr>
        <sz val="9"/>
        <color rgb="FF0000FF"/>
        <rFont val="Times New Roman"/>
        <family val="1"/>
      </rPr>
      <t>(là người đại diện thừa kế của ông, bà Hồ Hữu Phước -Hồ Thị Sáu)</t>
    </r>
  </si>
  <si>
    <t xml:space="preserve">Sả </t>
  </si>
  <si>
    <t>Thanh trà, đk:3-5cm</t>
  </si>
  <si>
    <t>Đu đủ thời kỳ phát triển giữa vụ</t>
  </si>
  <si>
    <r>
      <t xml:space="preserve">Phạm Thị Hằng </t>
    </r>
    <r>
      <rPr>
        <sz val="9"/>
        <color rgb="FF0000FF"/>
        <rFont val="Times New Roman"/>
        <family val="1"/>
      </rPr>
      <t>(Là chủ SDĐ đồng thời là người đại diện thừa kế của ông Hồ Đăng Lai)</t>
    </r>
  </si>
  <si>
    <t>Thanh trà, đk: &gt;35cm</t>
  </si>
  <si>
    <t>Thanh trà, đk: 3-5cm</t>
  </si>
  <si>
    <t>Cau, đk: h=1,5m</t>
  </si>
  <si>
    <t>Thanh trà, năm 1</t>
  </si>
  <si>
    <t>Cau, đk: h=2-3m</t>
  </si>
  <si>
    <t>Thanh trà, đk: 5-7cm</t>
  </si>
  <si>
    <t>Cau, trồng năm 1</t>
  </si>
  <si>
    <t>Thanh trà, đk 10 - 20cm</t>
  </si>
  <si>
    <t>Thanh trà, đk 5 - 7cm</t>
  </si>
  <si>
    <t>Đất nghĩa trang, nghĩa địa (NTD)</t>
  </si>
  <si>
    <t>Nguồn gốc sử dụng đất, thời điểm xây dựng tài sản
 đã được UBND phường Hương Vân xác nhận</t>
  </si>
  <si>
    <t>Đơn giá (đồng)</t>
  </si>
  <si>
    <t>Hệ số</t>
  </si>
  <si>
    <t>Hỗ trợ khi Nhà nước thu hồi đất:</t>
  </si>
  <si>
    <t>Hỗ trợ đào tạo, chuyển đổi nghề và tìm kiếm việc làm. Mức hỗ trợ bằng 5,0 lần mức bồi thường đối với diện tích đất thu hồi là đất chuyên trồng lúa nước</t>
  </si>
  <si>
    <t>Hỗ trợ đào tạo, chuyển đổi nghề và tìm kiếm việc làm. Mức hỗ trợ bằng 2,0 lần mức bồi thường đối với diện tích đất thu hồi là đất trồng cây hàng năm</t>
  </si>
  <si>
    <t>Trụ hàng rào đúc bê tông cốt thép:
V=(0,12*0,12*1,6)*20 trụ</t>
  </si>
  <si>
    <t>Hỗ trợ đào tạo, chuyển đổi nghề và tìm kiếm việc làm. Mức hỗ trợ bằng 5,0 lần mức bồi thường đối với diện tích đất thu hồi là đất trồng lúa nước. Hộ gia đình vừa có nhân khẩu là CB, CC, VC (đang làm việc hoặc đã nghỉ hưu) vừa có nhân khẩu không phải là CB, CC, VC được hỗ trợ đào tạo, chuyển đổi nghề và tìm kiếm việc làm bằng tỷ lệ % của nhân khẩu không phải là CB, CC, VC (đang làm việc hoặc đã nghỉ hưu) so với tổng số nhân khẩu trong hộ gia đình. Tỷ lệ hỗ trợ =100% -(01/04*100%) =75%</t>
  </si>
  <si>
    <t>Tỷ lệ hỗ trợ 75%</t>
  </si>
  <si>
    <t>Được Nhà nước giao đất theo Nghị định 64/CP. Đã được cấp Giấy CNQSD đất, kèm sổ theo dõi cấp giấy CNQSD đất tại UBND phường. Hiện giấy CNQSD đất đã thất lạc, UBND phường Hương Vân cam kết xác nhận nội dung trên là đúng. Là hộ trực tiếp sản xuất nông nghiệp, có nguồn thu nhập thường xuyên từ sản xuất nông nghiệp. Hộ ông, bà: Nguyễn Xuân Đấu - Lê Thị Lý hiện có 03 nhân khẩu, trong hộ gia đình không có nhân khẩu nào là cán bộ, công chức, viên chức (đang làm việc hoặc nghỉ hưu, mất sức lao động, thôi việc được hưởng trợ cấp)
(Đã thu hồi 187,7,3m2 tại Quyết định số 367/QĐ-UBND ngày 24/4/2020 của UBND thị xã Hương Trà, diện tích còn lại 227,2m2)</t>
  </si>
  <si>
    <t>Bồi thường, hỗ trợ 131,9 m2 đất  manh mún khó sản xuất theo đề nghị của hộ gia đình</t>
  </si>
  <si>
    <t>Bồi thường, hỗ trợ 215,8 m2 đất  manh mún khó sản xuất theo đề nghị của hộ gia đình</t>
  </si>
  <si>
    <t>Bồi thường, hỗ trợ 169,9 m2 đất  manh mún khó sản xuất theo đề nghị của hộ gia đình</t>
  </si>
  <si>
    <t>Bồi thường, hỗ trợ 153,4 m2 đất  manh mún khó sản xuất theo đề nghị của hộ gia đình</t>
  </si>
  <si>
    <t>Bồi thường, hỗ trợ 105,5 m2 đất  manh mún khó sản xuất theo đề nghị của hộ gia đình</t>
  </si>
  <si>
    <t>Bồi thường, hỗ trợ 98,5 m2 đất  manh mún khó sản xuất theo đề nghị của hộ gia đình</t>
  </si>
  <si>
    <t>Bồi thường, hỗ trợ 156,8 m2 đất  manh mún khó sản xuất theo đề nghị của hộ gia đình</t>
  </si>
  <si>
    <t>Bồi thường, hỗ trợ 68,6 m2 đất  manh mún khó sản xuất theo đề nghị của hộ gia đình</t>
  </si>
  <si>
    <t>Hỗ trợ đào tạo, chuyển đổi nghề và tìm kiếm việc làm. Mức hỗ trợ bằng 5,0 lần mức bồi thường đối với diện tích đất thu hồi là đất chuyên trồng lúa nước tại các thửa đất số 11, 123.</t>
  </si>
  <si>
    <t>Hỗ trợ đào tạo, chuyển đổi nghề và tìm kiếm việc làm. Mức hỗ trợ bằng 5,0 lần mức bồi thường đối với diện tích đất thu hồi là đất chuyên trồng lúa nước tại các thửa đất số 100, 101, 120</t>
  </si>
  <si>
    <t>Tổng cộng: 19 hộ gia đình, cá nhân và tổ chức</t>
  </si>
  <si>
    <t>Giá trị 
đề nghị
 phê duyệt
(đồng)</t>
  </si>
  <si>
    <t>(Bằng chữ: Tám trăm tám mươi hai triệu, không trăm năm mươi ngàn đồng)</t>
  </si>
  <si>
    <t>ỦY BAN NHÂN DÂN THỊ XÃ HƯƠNG TRÀ</t>
  </si>
  <si>
    <t>Giá trị 
 phê duyệt
(đồng)</t>
  </si>
  <si>
    <t>(Kèm theo Quyết định số:                /QĐ-UBND ngày            tháng 10 năm 2023 của Ủy ban nhân dân thị xã Hương Trà)</t>
  </si>
  <si>
    <t>PHỤ LỤC: PHÊ DUYỆT PHƯƠNG ÁN BỒI THƯỜNG, HỖ TRỢ VỀ ĐẤT VÀ TÀI SẢN GẮN LIỀN VỚI ĐẤT CỦA CÁC HỘ GIA ĐÌNH, CÁ NHÂN
VÀ TỔ CHỨC ẢNH HƯỞNG GIẢI PHÓNG MẶT BẰNG HẠNG MỤC: XỬ LÝ ĐẤT YẾU ĐOẠN KM61+500 ĐẾN KM61+690 GÓI THẦU XL7,
THUỘC DỰ ÁN CAO TỐC CAM LỘ - LA SƠN, ĐOẠN QUA PHƯỜNG HƯƠNG VÂN, THỊ XÃ HƯƠNG TRÀ</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</si>
</sst>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
    <numFmt numFmtId="165" formatCode="###\ ###\ ###\ ###"/>
    <numFmt numFmtId="166" formatCode="\(#\)"/>
    <numFmt numFmtId="167" formatCode="###\ ###\ ###"/>
    <numFmt numFmtId="168" formatCode="0.0"/>
    <numFmt numFmtId="169" formatCode="###\ ###.0"/>
    <numFmt numFmtId="170" formatCode="0.000"/>
  </numFmts>
  <fonts count="26" x14ac:knownFonts="1">
    <font>
      <sz val="11"/>
      <color theme="1"/>
      <name val="Calibri"/>
      <family val="2"/>
      <scheme val="minor"/>
    </font>
    <font>
      <sz val="10"/>
      <color rgb="FF000000"/>
      <name val="Arial"/>
      <family val="2"/>
    </font>
    <font>
      <sz val="9"/>
      <color theme="1"/>
      <name val="Times New Roman"/>
      <family val="1"/>
    </font>
    <font>
      <sz val="10"/>
      <name val="Arial"/>
      <family val="2"/>
    </font>
    <font>
      <b/>
      <i/>
      <sz val="9"/>
      <color theme="1"/>
      <name val="Times New Roman"/>
      <family val="1"/>
    </font>
    <font>
      <b/>
      <sz val="9"/>
      <color theme="1"/>
      <name val="Times New Roman"/>
      <family val="1"/>
    </font>
    <font>
      <sz val="9"/>
      <color theme="1"/>
      <name val="Arial"/>
      <family val="2"/>
    </font>
    <font>
      <b/>
      <sz val="9"/>
      <name val="Times New Roman"/>
      <family val="1"/>
    </font>
    <font>
      <b/>
      <sz val="11"/>
      <color theme="1"/>
      <name val="Times New Roman"/>
      <family val="1"/>
    </font>
    <font>
      <sz val="11"/>
      <color theme="1"/>
      <name val="Arial"/>
      <family val="2"/>
    </font>
    <font>
      <b/>
      <sz val="9"/>
      <color rgb="FF0000FF"/>
      <name val="Times New Roman"/>
      <family val="1"/>
    </font>
    <font>
      <sz val="9"/>
      <color rgb="FF0000FF"/>
      <name val="Times New Roman"/>
      <family val="1"/>
    </font>
    <font>
      <b/>
      <i/>
      <sz val="9"/>
      <color rgb="FFFF0000"/>
      <name val="Times New Roman"/>
      <family val="1"/>
    </font>
    <font>
      <sz val="9"/>
      <name val="Times New Roman"/>
      <family val="1"/>
    </font>
    <font>
      <sz val="9"/>
      <color rgb="FF000000"/>
      <name val="Times New Roman"/>
      <family val="1"/>
    </font>
    <font>
      <b/>
      <sz val="12"/>
      <color rgb="FF000000"/>
      <name val="Times New Roman"/>
      <family val="1"/>
    </font>
    <font>
      <b/>
      <sz val="10"/>
      <color rgb="FF000000"/>
      <name val="Times New Roman"/>
      <family val="1"/>
    </font>
    <font>
      <b/>
      <sz val="10"/>
      <color theme="1"/>
      <name val="Times New Roman"/>
      <family val="1"/>
    </font>
    <font>
      <b/>
      <sz val="10"/>
      <name val="Times New Roman"/>
      <family val="1"/>
    </font>
    <font>
      <i/>
      <sz val="9"/>
      <color theme="1"/>
      <name val="Times New Roman"/>
      <family val="1"/>
    </font>
    <font>
      <i/>
      <sz val="9"/>
      <name val="Times New Roman"/>
      <family val="1"/>
    </font>
    <font>
      <sz val="9"/>
      <color rgb="FFFF0000"/>
      <name val="Times New Roman"/>
      <family val="1"/>
    </font>
    <font>
      <sz val="11"/>
      <color rgb="FFFF0000"/>
      <name val="Calibri"/>
      <family val="2"/>
      <scheme val="minor"/>
    </font>
    <font>
      <i/>
      <sz val="12"/>
      <color rgb="FF000000"/>
      <name val="Times New Roman"/>
      <family val="1"/>
    </font>
    <font>
      <i/>
      <sz val="12"/>
      <color theme="1"/>
      <name val="Times New Roman"/>
      <family val="1"/>
    </font>
    <font>
      <sz val="12"/>
      <color theme="1"/>
      <name val="Arial"/>
      <family val="2"/>
    </font>
  </fonts>
  <fills count="5">
    <fill>
      <patternFill patternType="none"/>
    </fill>
    <fill>
      <patternFill patternType="gray125"/>
    </fill>
    <fill>
      <patternFill patternType="solid">
        <fgColor theme="0"/>
        <bgColor indexed="64"/>
      </patternFill>
    </fill>
    <fill>
      <patternFill patternType="solid">
        <fgColor theme="0"/>
        <bgColor rgb="FFFFFF00"/>
      </patternFill>
    </fill>
    <fill>
      <patternFill patternType="solid">
        <fgColor theme="0"/>
        <bgColor theme="0"/>
      </patternFill>
    </fill>
  </fills>
  <borders count="13">
    <border>
      <left/>
      <right/>
      <top/>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dotted">
        <color rgb="FF000000"/>
      </bottom>
      <diagonal/>
    </border>
    <border>
      <left style="thin">
        <color rgb="FF000000"/>
      </left>
      <right style="thin">
        <color rgb="FF000000"/>
      </right>
      <top/>
      <bottom/>
      <diagonal/>
    </border>
    <border>
      <left style="thin">
        <color rgb="FF000000"/>
      </left>
      <right style="thin">
        <color rgb="FF000000"/>
      </right>
      <top style="dotted">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style="thin">
        <color rgb="FF000000"/>
      </left>
      <right style="thin">
        <color rgb="FF000000"/>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0" fontId="3" fillId="0" borderId="0"/>
  </cellStyleXfs>
  <cellXfs count="124">
    <xf numFmtId="0" fontId="0" fillId="0" borderId="0" xfId="0"/>
    <xf numFmtId="166" fontId="7" fillId="0" borderId="6" xfId="1" applyNumberFormat="1" applyFont="1" applyFill="1" applyBorder="1" applyAlignment="1">
      <alignment horizontal="center" vertical="center" wrapText="1"/>
    </xf>
    <xf numFmtId="4" fontId="7" fillId="0" borderId="6" xfId="1" quotePrefix="1" applyNumberFormat="1" applyFont="1" applyFill="1" applyBorder="1" applyAlignment="1">
      <alignment horizontal="center" vertical="center" wrapText="1"/>
    </xf>
    <xf numFmtId="164" fontId="7" fillId="0" borderId="6" xfId="1" quotePrefix="1" applyNumberFormat="1" applyFont="1" applyFill="1" applyBorder="1" applyAlignment="1">
      <alignment horizontal="center" vertical="center" wrapText="1"/>
    </xf>
    <xf numFmtId="0" fontId="13" fillId="0" borderId="1" xfId="3" applyFont="1" applyFill="1" applyBorder="1" applyAlignment="1">
      <alignment horizontal="center" vertical="center" wrapText="1"/>
    </xf>
    <xf numFmtId="0" fontId="13" fillId="0" borderId="5" xfId="3" applyFont="1" applyFill="1" applyBorder="1" applyAlignment="1">
      <alignment horizontal="center" vertical="center" wrapText="1"/>
    </xf>
    <xf numFmtId="0" fontId="0" fillId="0" borderId="0" xfId="0" applyFill="1" applyAlignment="1">
      <alignment vertical="center"/>
    </xf>
    <xf numFmtId="0" fontId="5" fillId="0" borderId="2" xfId="1" applyFont="1" applyFill="1" applyBorder="1" applyAlignment="1">
      <alignment horizontal="center" vertical="center" wrapText="1"/>
    </xf>
    <xf numFmtId="0" fontId="2" fillId="0" borderId="1" xfId="0" applyFont="1" applyFill="1" applyBorder="1" applyAlignment="1">
      <alignment vertical="center" wrapText="1"/>
    </xf>
    <xf numFmtId="168" fontId="2" fillId="0" borderId="1" xfId="0" applyNumberFormat="1" applyFont="1" applyFill="1" applyBorder="1" applyAlignment="1">
      <alignment horizontal="center" vertical="center" wrapText="1"/>
    </xf>
    <xf numFmtId="169" fontId="2" fillId="0" borderId="1" xfId="0" applyNumberFormat="1" applyFont="1" applyFill="1" applyBorder="1" applyAlignment="1">
      <alignment horizontal="right" vertical="center" wrapText="1"/>
    </xf>
    <xf numFmtId="165" fontId="11" fillId="0" borderId="1" xfId="0" applyNumberFormat="1"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12" fillId="0" borderId="1" xfId="0" applyFont="1" applyFill="1" applyBorder="1" applyAlignment="1">
      <alignment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vertical="center" wrapText="1"/>
    </xf>
    <xf numFmtId="169" fontId="2" fillId="0" borderId="5" xfId="0" applyNumberFormat="1" applyFont="1" applyFill="1" applyBorder="1" applyAlignment="1">
      <alignment horizontal="right" vertical="center" wrapText="1"/>
    </xf>
    <xf numFmtId="165" fontId="11" fillId="0" borderId="5" xfId="0" applyNumberFormat="1" applyFont="1" applyFill="1" applyBorder="1" applyAlignment="1">
      <alignment horizontal="center" vertical="center" wrapText="1"/>
    </xf>
    <xf numFmtId="169" fontId="4" fillId="0" borderId="1" xfId="0" applyNumberFormat="1" applyFont="1" applyFill="1" applyBorder="1" applyAlignment="1">
      <alignment horizontal="right" vertical="center" wrapText="1"/>
    </xf>
    <xf numFmtId="0" fontId="11" fillId="0" borderId="1" xfId="0" applyFont="1" applyFill="1" applyBorder="1" applyAlignment="1">
      <alignment horizontal="center" vertical="center" wrapText="1"/>
    </xf>
    <xf numFmtId="0" fontId="10" fillId="0" borderId="4" xfId="1" applyFont="1" applyFill="1" applyBorder="1" applyAlignment="1">
      <alignment horizontal="center" vertical="center" wrapText="1"/>
    </xf>
    <xf numFmtId="0" fontId="10" fillId="0" borderId="4" xfId="1" applyFont="1" applyFill="1" applyBorder="1" applyAlignment="1">
      <alignment vertical="center" wrapText="1"/>
    </xf>
    <xf numFmtId="0" fontId="2" fillId="0" borderId="4" xfId="1" applyFont="1" applyFill="1" applyBorder="1" applyAlignment="1">
      <alignment horizontal="center" vertical="center" wrapText="1"/>
    </xf>
    <xf numFmtId="168" fontId="2" fillId="0" borderId="4" xfId="1" applyNumberFormat="1" applyFont="1" applyFill="1" applyBorder="1" applyAlignment="1">
      <alignment horizontal="center" vertical="center" wrapText="1"/>
    </xf>
    <xf numFmtId="169" fontId="2" fillId="0" borderId="4" xfId="1" applyNumberFormat="1" applyFont="1" applyFill="1" applyBorder="1" applyAlignment="1">
      <alignment horizontal="right" vertical="center" wrapText="1"/>
    </xf>
    <xf numFmtId="164" fontId="2" fillId="0" borderId="4" xfId="1" applyNumberFormat="1" applyFont="1" applyFill="1" applyBorder="1" applyAlignment="1">
      <alignment horizontal="center" vertical="center" wrapText="1"/>
    </xf>
    <xf numFmtId="167" fontId="2" fillId="0" borderId="4" xfId="1" applyNumberFormat="1" applyFont="1" applyFill="1" applyBorder="1" applyAlignment="1">
      <alignment horizontal="center" vertical="center" wrapText="1"/>
    </xf>
    <xf numFmtId="0" fontId="2" fillId="0" borderId="4" xfId="0" applyFont="1" applyFill="1" applyBorder="1" applyAlignment="1">
      <alignment vertical="center" wrapText="1"/>
    </xf>
    <xf numFmtId="0" fontId="2" fillId="0" borderId="1" xfId="1" applyFont="1" applyFill="1" applyBorder="1" applyAlignment="1">
      <alignment horizontal="center" vertical="center" wrapText="1"/>
    </xf>
    <xf numFmtId="0" fontId="2" fillId="0" borderId="1" xfId="1" applyFont="1" applyFill="1" applyBorder="1" applyAlignment="1">
      <alignment vertical="center" wrapText="1"/>
    </xf>
    <xf numFmtId="168" fontId="2" fillId="0" borderId="1" xfId="1" applyNumberFormat="1" applyFont="1" applyFill="1" applyBorder="1" applyAlignment="1">
      <alignment horizontal="center" vertical="center" wrapText="1"/>
    </xf>
    <xf numFmtId="169" fontId="2" fillId="0" borderId="1" xfId="1" applyNumberFormat="1" applyFont="1" applyFill="1" applyBorder="1" applyAlignment="1">
      <alignment horizontal="right" vertical="center" wrapText="1"/>
    </xf>
    <xf numFmtId="0" fontId="14" fillId="0" borderId="1" xfId="0" applyFont="1" applyFill="1" applyBorder="1" applyAlignment="1">
      <alignment vertical="center"/>
    </xf>
    <xf numFmtId="0" fontId="0" fillId="0" borderId="0" xfId="0" applyFont="1" applyFill="1" applyAlignment="1">
      <alignment vertical="center"/>
    </xf>
    <xf numFmtId="0" fontId="0" fillId="0" borderId="0" xfId="0" applyFont="1" applyFill="1" applyAlignment="1">
      <alignment horizontal="center" vertical="center"/>
    </xf>
    <xf numFmtId="168" fontId="0" fillId="0" borderId="0" xfId="0" applyNumberFormat="1" applyFont="1" applyFill="1" applyAlignment="1">
      <alignment vertical="center"/>
    </xf>
    <xf numFmtId="0" fontId="0" fillId="0" borderId="0" xfId="0" applyFill="1" applyAlignment="1">
      <alignment horizontal="center" vertical="center"/>
    </xf>
    <xf numFmtId="168" fontId="11" fillId="0" borderId="5" xfId="0" applyNumberFormat="1" applyFont="1" applyFill="1" applyBorder="1" applyAlignment="1">
      <alignment horizontal="center" vertical="center" wrapText="1"/>
    </xf>
    <xf numFmtId="168" fontId="11" fillId="0" borderId="1" xfId="0" applyNumberFormat="1" applyFont="1" applyFill="1" applyBorder="1" applyAlignment="1">
      <alignment horizontal="center" vertical="center" wrapText="1"/>
    </xf>
    <xf numFmtId="165" fontId="2" fillId="3" borderId="1" xfId="0" applyNumberFormat="1" applyFont="1" applyFill="1" applyBorder="1" applyAlignment="1">
      <alignment horizontal="center" vertical="center" wrapText="1"/>
    </xf>
    <xf numFmtId="168" fontId="2" fillId="3" borderId="1" xfId="0" applyNumberFormat="1" applyFont="1" applyFill="1" applyBorder="1" applyAlignment="1">
      <alignment horizontal="center" vertical="center" wrapText="1"/>
    </xf>
    <xf numFmtId="0" fontId="0" fillId="0" borderId="1" xfId="0" applyFill="1" applyBorder="1" applyAlignment="1">
      <alignment vertical="center"/>
    </xf>
    <xf numFmtId="168" fontId="2" fillId="3" borderId="5" xfId="0" applyNumberFormat="1" applyFont="1" applyFill="1" applyBorder="1" applyAlignment="1">
      <alignment horizontal="center" vertical="center" wrapText="1"/>
    </xf>
    <xf numFmtId="1" fontId="11" fillId="0" borderId="1" xfId="1" applyNumberFormat="1" applyFont="1" applyFill="1" applyBorder="1" applyAlignment="1">
      <alignment horizontal="center" vertical="center" wrapText="1"/>
    </xf>
    <xf numFmtId="0" fontId="2" fillId="3" borderId="5" xfId="0" applyFont="1" applyFill="1" applyBorder="1" applyAlignment="1">
      <alignment horizontal="center" vertical="center" wrapText="1"/>
    </xf>
    <xf numFmtId="168" fontId="2" fillId="0" borderId="1" xfId="0" applyNumberFormat="1" applyFont="1" applyFill="1" applyBorder="1" applyAlignment="1">
      <alignment horizontal="right" vertical="center" wrapText="1"/>
    </xf>
    <xf numFmtId="0" fontId="2" fillId="0" borderId="1" xfId="0" applyFont="1" applyFill="1" applyBorder="1" applyAlignment="1">
      <alignment horizontal="center" vertical="center" wrapText="1"/>
    </xf>
    <xf numFmtId="0" fontId="19" fillId="0" borderId="5" xfId="0" applyFont="1" applyFill="1" applyBorder="1" applyAlignment="1">
      <alignment vertical="center" wrapText="1"/>
    </xf>
    <xf numFmtId="0" fontId="20" fillId="2" borderId="5"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168" fontId="21" fillId="0" borderId="1" xfId="0" applyNumberFormat="1" applyFont="1" applyFill="1" applyBorder="1" applyAlignment="1">
      <alignment horizontal="center" vertical="center" wrapText="1"/>
    </xf>
    <xf numFmtId="169" fontId="21" fillId="0" borderId="1" xfId="0" applyNumberFormat="1" applyFont="1" applyFill="1" applyBorder="1" applyAlignment="1">
      <alignment horizontal="right" vertical="center" wrapText="1"/>
    </xf>
    <xf numFmtId="165" fontId="21" fillId="3" borderId="1" xfId="0" applyNumberFormat="1" applyFont="1" applyFill="1" applyBorder="1" applyAlignment="1">
      <alignment horizontal="center" vertical="center" wrapText="1"/>
    </xf>
    <xf numFmtId="170" fontId="21" fillId="0" borderId="1" xfId="0" applyNumberFormat="1" applyFont="1" applyFill="1" applyBorder="1" applyAlignment="1">
      <alignment horizontal="center" vertical="center" wrapText="1"/>
    </xf>
    <xf numFmtId="0" fontId="22" fillId="0" borderId="0" xfId="0" applyFont="1" applyFill="1" applyAlignment="1">
      <alignment vertical="center"/>
    </xf>
    <xf numFmtId="165" fontId="2" fillId="0" borderId="1" xfId="0" applyNumberFormat="1" applyFont="1" applyFill="1" applyBorder="1" applyAlignment="1">
      <alignment horizontal="right" vertical="center" wrapText="1"/>
    </xf>
    <xf numFmtId="165" fontId="2" fillId="3" borderId="1" xfId="0" applyNumberFormat="1" applyFont="1" applyFill="1" applyBorder="1" applyAlignment="1">
      <alignment horizontal="right" vertical="center" wrapText="1"/>
    </xf>
    <xf numFmtId="165" fontId="11" fillId="0" borderId="1" xfId="0" applyNumberFormat="1" applyFont="1" applyFill="1" applyBorder="1" applyAlignment="1">
      <alignment horizontal="right" vertical="center" wrapText="1"/>
    </xf>
    <xf numFmtId="165" fontId="11" fillId="0" borderId="5" xfId="0" applyNumberFormat="1" applyFont="1" applyFill="1" applyBorder="1" applyAlignment="1">
      <alignment horizontal="right" vertical="center" wrapText="1"/>
    </xf>
    <xf numFmtId="165" fontId="2" fillId="3" borderId="5" xfId="0" applyNumberFormat="1" applyFont="1" applyFill="1" applyBorder="1" applyAlignment="1">
      <alignment horizontal="right" vertical="center" wrapText="1"/>
    </xf>
    <xf numFmtId="165" fontId="21" fillId="3" borderId="1" xfId="0" applyNumberFormat="1" applyFont="1" applyFill="1" applyBorder="1" applyAlignment="1">
      <alignment horizontal="right" vertical="center" wrapText="1"/>
    </xf>
    <xf numFmtId="0" fontId="11" fillId="0" borderId="4" xfId="1" applyFont="1" applyFill="1" applyBorder="1" applyAlignment="1">
      <alignment horizontal="right" vertical="center" wrapText="1"/>
    </xf>
    <xf numFmtId="1" fontId="11" fillId="0" borderId="4" xfId="1" applyNumberFormat="1" applyFont="1" applyFill="1" applyBorder="1" applyAlignment="1">
      <alignment horizontal="right" vertical="center" wrapText="1"/>
    </xf>
    <xf numFmtId="1" fontId="11" fillId="0" borderId="1" xfId="1" applyNumberFormat="1" applyFont="1" applyFill="1" applyBorder="1" applyAlignment="1">
      <alignment horizontal="right" vertical="center" wrapText="1"/>
    </xf>
    <xf numFmtId="1" fontId="5" fillId="3" borderId="1" xfId="0" applyNumberFormat="1" applyFont="1" applyFill="1" applyBorder="1" applyAlignment="1">
      <alignment horizontal="right"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vertical="center" wrapText="1"/>
    </xf>
    <xf numFmtId="164" fontId="10" fillId="0" borderId="10" xfId="0" applyNumberFormat="1" applyFont="1" applyFill="1" applyBorder="1" applyAlignment="1">
      <alignment horizontal="center" vertical="center" wrapText="1"/>
    </xf>
    <xf numFmtId="169" fontId="10" fillId="0" borderId="10" xfId="0" applyNumberFormat="1" applyFont="1" applyFill="1" applyBorder="1" applyAlignment="1">
      <alignment horizontal="right" vertical="center" wrapText="1"/>
    </xf>
    <xf numFmtId="165" fontId="10" fillId="0" borderId="10" xfId="0" applyNumberFormat="1" applyFont="1" applyFill="1" applyBorder="1" applyAlignment="1">
      <alignment horizontal="center" vertical="center" wrapText="1"/>
    </xf>
    <xf numFmtId="165" fontId="10" fillId="0" borderId="10" xfId="0" applyNumberFormat="1" applyFont="1" applyFill="1" applyBorder="1" applyAlignment="1">
      <alignment horizontal="right" vertical="center" wrapText="1"/>
    </xf>
    <xf numFmtId="0" fontId="2" fillId="0" borderId="3" xfId="0" applyFont="1" applyFill="1" applyBorder="1" applyAlignment="1">
      <alignment horizontal="center" vertical="center" wrapText="1"/>
    </xf>
    <xf numFmtId="0" fontId="12" fillId="0" borderId="3" xfId="0" applyFont="1" applyFill="1" applyBorder="1" applyAlignment="1">
      <alignment vertical="center" wrapText="1"/>
    </xf>
    <xf numFmtId="169" fontId="2" fillId="0" borderId="3" xfId="0" applyNumberFormat="1" applyFont="1" applyFill="1" applyBorder="1" applyAlignment="1">
      <alignment horizontal="right" vertical="center" wrapText="1"/>
    </xf>
    <xf numFmtId="165" fontId="2" fillId="0" borderId="3" xfId="0" applyNumberFormat="1" applyFont="1" applyFill="1" applyBorder="1" applyAlignment="1">
      <alignment horizontal="center" vertical="center" wrapText="1"/>
    </xf>
    <xf numFmtId="165" fontId="2" fillId="0" borderId="3" xfId="0" applyNumberFormat="1" applyFont="1" applyFill="1" applyBorder="1" applyAlignment="1">
      <alignment horizontal="right" vertical="center" wrapText="1"/>
    </xf>
    <xf numFmtId="0" fontId="2" fillId="0" borderId="3" xfId="0" applyFont="1" applyFill="1" applyBorder="1" applyAlignment="1">
      <alignment vertical="center" wrapText="1"/>
    </xf>
    <xf numFmtId="0" fontId="10" fillId="0" borderId="11" xfId="0" applyFont="1" applyFill="1" applyBorder="1" applyAlignment="1">
      <alignment horizontal="center" vertical="center" wrapText="1"/>
    </xf>
    <xf numFmtId="0" fontId="10" fillId="0" borderId="11" xfId="0" applyFont="1" applyFill="1" applyBorder="1" applyAlignment="1">
      <alignment vertical="center" wrapText="1"/>
    </xf>
    <xf numFmtId="164" fontId="10" fillId="0" borderId="11" xfId="0" applyNumberFormat="1" applyFont="1" applyFill="1" applyBorder="1" applyAlignment="1">
      <alignment horizontal="center" vertical="center" wrapText="1"/>
    </xf>
    <xf numFmtId="169" fontId="10" fillId="0" borderId="11" xfId="0" applyNumberFormat="1" applyFont="1" applyFill="1" applyBorder="1" applyAlignment="1">
      <alignment horizontal="right" vertical="center" wrapText="1"/>
    </xf>
    <xf numFmtId="165" fontId="10" fillId="0" borderId="11" xfId="0" applyNumberFormat="1" applyFont="1" applyFill="1" applyBorder="1" applyAlignment="1">
      <alignment horizontal="center" vertical="center" wrapText="1"/>
    </xf>
    <xf numFmtId="168" fontId="10" fillId="0" borderId="11" xfId="0" applyNumberFormat="1" applyFont="1" applyFill="1" applyBorder="1" applyAlignment="1">
      <alignment horizontal="center" vertical="center" wrapText="1"/>
    </xf>
    <xf numFmtId="165" fontId="10" fillId="0" borderId="11" xfId="0" applyNumberFormat="1" applyFont="1" applyFill="1" applyBorder="1" applyAlignment="1">
      <alignment horizontal="right" vertical="center" wrapText="1"/>
    </xf>
    <xf numFmtId="168" fontId="2" fillId="0" borderId="3" xfId="0" applyNumberFormat="1" applyFont="1" applyFill="1" applyBorder="1" applyAlignment="1">
      <alignment horizontal="center" vertical="center" wrapText="1"/>
    </xf>
    <xf numFmtId="0" fontId="0" fillId="0" borderId="3" xfId="0" applyFont="1" applyFill="1" applyBorder="1" applyAlignment="1">
      <alignment vertical="center"/>
    </xf>
    <xf numFmtId="169" fontId="17" fillId="0" borderId="8" xfId="0" applyNumberFormat="1" applyFont="1" applyFill="1" applyBorder="1" applyAlignment="1">
      <alignment horizontal="right" vertical="center"/>
    </xf>
    <xf numFmtId="0" fontId="17" fillId="0" borderId="8" xfId="0" applyFont="1" applyFill="1" applyBorder="1" applyAlignment="1">
      <alignment horizontal="center" vertical="center"/>
    </xf>
    <xf numFmtId="0" fontId="17" fillId="0" borderId="8" xfId="0" applyFont="1" applyFill="1" applyBorder="1" applyAlignment="1">
      <alignment vertical="center"/>
    </xf>
    <xf numFmtId="165" fontId="16" fillId="0" borderId="8" xfId="0" applyNumberFormat="1" applyFont="1" applyFill="1" applyBorder="1" applyAlignment="1">
      <alignment vertical="center"/>
    </xf>
    <xf numFmtId="0" fontId="2" fillId="0" borderId="3" xfId="1" applyFont="1" applyFill="1" applyBorder="1" applyAlignment="1">
      <alignment horizontal="center" vertical="center" wrapText="1"/>
    </xf>
    <xf numFmtId="168" fontId="2" fillId="0" borderId="3" xfId="1" applyNumberFormat="1" applyFont="1" applyFill="1" applyBorder="1" applyAlignment="1">
      <alignment horizontal="center" vertical="center" wrapText="1"/>
    </xf>
    <xf numFmtId="169" fontId="4" fillId="0" borderId="3" xfId="1" applyNumberFormat="1" applyFont="1" applyFill="1" applyBorder="1" applyAlignment="1">
      <alignment horizontal="right" vertical="center" wrapText="1"/>
    </xf>
    <xf numFmtId="164" fontId="2" fillId="0" borderId="3" xfId="1" applyNumberFormat="1" applyFont="1" applyFill="1" applyBorder="1" applyAlignment="1">
      <alignment horizontal="center" vertical="center" wrapText="1"/>
    </xf>
    <xf numFmtId="167" fontId="2" fillId="0" borderId="3" xfId="1" applyNumberFormat="1" applyFont="1" applyFill="1" applyBorder="1" applyAlignment="1">
      <alignment horizontal="center" vertical="center" wrapText="1"/>
    </xf>
    <xf numFmtId="0" fontId="2" fillId="0" borderId="3" xfId="1" applyFont="1" applyFill="1" applyBorder="1" applyAlignment="1">
      <alignment horizontal="right" vertical="center" wrapText="1"/>
    </xf>
    <xf numFmtId="1" fontId="2" fillId="3" borderId="3" xfId="0" applyNumberFormat="1" applyFont="1" applyFill="1" applyBorder="1" applyAlignment="1">
      <alignment horizontal="right" vertical="center" wrapText="1"/>
    </xf>
    <xf numFmtId="0" fontId="2" fillId="0" borderId="5" xfId="1" applyFont="1" applyFill="1" applyBorder="1" applyAlignment="1">
      <alignment horizontal="center" vertical="center" wrapText="1"/>
    </xf>
    <xf numFmtId="0" fontId="2" fillId="0" borderId="5" xfId="1" applyFont="1" applyFill="1" applyBorder="1" applyAlignment="1">
      <alignment vertical="center" wrapText="1"/>
    </xf>
    <xf numFmtId="168" fontId="2" fillId="0" borderId="5" xfId="1" applyNumberFormat="1" applyFont="1" applyFill="1" applyBorder="1" applyAlignment="1">
      <alignment horizontal="center" vertical="center" wrapText="1"/>
    </xf>
    <xf numFmtId="169" fontId="2" fillId="0" borderId="5" xfId="1" applyNumberFormat="1" applyFont="1" applyFill="1" applyBorder="1" applyAlignment="1">
      <alignment horizontal="right" vertical="center" wrapText="1"/>
    </xf>
    <xf numFmtId="0" fontId="14" fillId="0" borderId="5" xfId="0" applyFont="1" applyFill="1" applyBorder="1" applyAlignment="1">
      <alignment vertical="center"/>
    </xf>
    <xf numFmtId="1" fontId="11" fillId="0" borderId="5" xfId="1" applyNumberFormat="1" applyFont="1" applyFill="1" applyBorder="1" applyAlignment="1">
      <alignment horizontal="center" vertical="center" wrapText="1"/>
    </xf>
    <xf numFmtId="1" fontId="11" fillId="0" borderId="5" xfId="1" applyNumberFormat="1" applyFont="1" applyFill="1" applyBorder="1" applyAlignment="1">
      <alignment horizontal="right" vertical="center" wrapText="1"/>
    </xf>
    <xf numFmtId="1" fontId="5" fillId="3" borderId="5" xfId="0" applyNumberFormat="1" applyFont="1" applyFill="1" applyBorder="1" applyAlignment="1">
      <alignment horizontal="right" vertical="center" wrapText="1"/>
    </xf>
    <xf numFmtId="170" fontId="11" fillId="0" borderId="1" xfId="0" applyNumberFormat="1" applyFont="1" applyFill="1" applyBorder="1" applyAlignment="1">
      <alignment horizontal="center" vertical="center" wrapText="1"/>
    </xf>
    <xf numFmtId="0" fontId="15" fillId="0" borderId="0" xfId="0" applyFont="1" applyFill="1" applyAlignment="1">
      <alignment horizontal="right" vertical="center"/>
    </xf>
    <xf numFmtId="0" fontId="15" fillId="0" borderId="8" xfId="0" applyFont="1" applyFill="1" applyBorder="1" applyAlignment="1">
      <alignment horizontal="left" vertical="center"/>
    </xf>
    <xf numFmtId="164" fontId="5" fillId="0" borderId="2" xfId="1" applyNumberFormat="1" applyFont="1" applyFill="1" applyBorder="1" applyAlignment="1">
      <alignment horizontal="center" vertical="center" wrapText="1"/>
    </xf>
    <xf numFmtId="4" fontId="18" fillId="0" borderId="7" xfId="1" applyNumberFormat="1" applyFont="1" applyBorder="1" applyAlignment="1">
      <alignment horizontal="center" vertical="center" wrapText="1"/>
    </xf>
    <xf numFmtId="4" fontId="18" fillId="0" borderId="8" xfId="1" applyNumberFormat="1" applyFont="1" applyBorder="1" applyAlignment="1">
      <alignment horizontal="center" vertical="center" wrapText="1"/>
    </xf>
    <xf numFmtId="0" fontId="2" fillId="0" borderId="1" xfId="0" applyFont="1" applyFill="1" applyBorder="1" applyAlignment="1">
      <alignment horizontal="center" vertical="center" wrapText="1"/>
    </xf>
    <xf numFmtId="0" fontId="23" fillId="0" borderId="9" xfId="0" applyFont="1" applyFill="1" applyBorder="1" applyAlignment="1">
      <alignment horizontal="center" vertical="center"/>
    </xf>
    <xf numFmtId="0" fontId="8" fillId="0" borderId="0" xfId="1" applyFont="1" applyFill="1" applyBorder="1" applyAlignment="1">
      <alignment horizontal="center" vertical="center" wrapText="1"/>
    </xf>
    <xf numFmtId="0" fontId="9" fillId="0" borderId="0" xfId="1" applyFont="1" applyFill="1" applyBorder="1" applyAlignment="1">
      <alignment vertical="center"/>
    </xf>
    <xf numFmtId="0" fontId="24" fillId="0" borderId="0" xfId="1" applyFont="1" applyFill="1" applyBorder="1" applyAlignment="1">
      <alignment horizontal="center" vertical="center" wrapText="1"/>
    </xf>
    <xf numFmtId="0" fontId="25" fillId="0" borderId="0" xfId="1" applyFont="1" applyFill="1" applyBorder="1" applyAlignment="1">
      <alignment vertical="center"/>
    </xf>
    <xf numFmtId="0" fontId="5" fillId="0" borderId="2" xfId="1" applyFont="1" applyFill="1" applyBorder="1" applyAlignment="1">
      <alignment horizontal="center" vertical="center" wrapText="1"/>
    </xf>
    <xf numFmtId="0" fontId="6" fillId="0" borderId="2" xfId="1" applyFont="1" applyFill="1" applyBorder="1" applyAlignment="1">
      <alignment horizontal="center" vertical="center"/>
    </xf>
    <xf numFmtId="3" fontId="18" fillId="0" borderId="7" xfId="1" applyNumberFormat="1" applyFont="1" applyBorder="1" applyAlignment="1">
      <alignment horizontal="center" vertical="center" wrapText="1"/>
    </xf>
    <xf numFmtId="3" fontId="18" fillId="0" borderId="8" xfId="1" applyNumberFormat="1" applyFont="1" applyBorder="1" applyAlignment="1">
      <alignment horizontal="center" vertical="center" wrapText="1"/>
    </xf>
    <xf numFmtId="165" fontId="5" fillId="4" borderId="11" xfId="1" applyNumberFormat="1" applyFont="1" applyFill="1" applyBorder="1" applyAlignment="1">
      <alignment horizontal="center" vertical="center" wrapText="1"/>
    </xf>
    <xf numFmtId="165" fontId="5" fillId="4" borderId="12" xfId="1" applyNumberFormat="1" applyFont="1" applyFill="1" applyBorder="1" applyAlignment="1">
      <alignment horizontal="center" vertical="center" wrapText="1"/>
    </xf>
  </cellXfs>
  <cellStyles count="4">
    <cellStyle name="Normal" xfId="0" builtinId="0"/>
    <cellStyle name="Normal 2" xfId="1"/>
    <cellStyle name="Normal 3" xfId="3"/>
    <cellStyle name="Percent 2"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7"/>
  <sheetViews>
    <sheetView tabSelected="1" view="pageBreakPreview" zoomScaleNormal="100" zoomScaleSheetLayoutView="100" workbookViewId="0">
      <selection activeCell="J6" sqref="J6"/>
    </sheetView>
  </sheetViews>
  <sheetFormatPr defaultRowHeight="15" x14ac:dyDescent="0.25"/>
  <cols>
    <col min="1" max="1" width="3.7109375" style="6" bestFit="1" customWidth="1"/>
    <col min="2" max="2" width="30.140625" style="6" customWidth="1"/>
    <col min="3" max="4" width="5.85546875" style="36" customWidth="1"/>
    <col min="5" max="5" width="5" style="36" customWidth="1"/>
    <col min="6" max="6" width="5.42578125" style="36" customWidth="1"/>
    <col min="7" max="7" width="7.28515625" style="6" customWidth="1"/>
    <col min="8" max="8" width="7.140625" style="6" customWidth="1"/>
    <col min="9" max="9" width="8.140625" style="6" customWidth="1"/>
    <col min="10" max="10" width="46.42578125" style="6" customWidth="1"/>
    <col min="11" max="11" width="6.28515625" style="6" customWidth="1"/>
    <col min="12" max="12" width="8.28515625" style="6" customWidth="1"/>
    <col min="13" max="13" width="6.42578125" style="6" customWidth="1"/>
    <col min="14" max="14" width="11.28515625" style="6" customWidth="1"/>
    <col min="15" max="15" width="11.42578125" style="6" customWidth="1"/>
    <col min="16" max="16" width="10.7109375" style="6" customWidth="1"/>
    <col min="17" max="16384" width="9.140625" style="6"/>
  </cols>
  <sheetData>
    <row r="1" spans="1:16" ht="65.25" customHeight="1" x14ac:dyDescent="0.25">
      <c r="A1" s="114" t="s">
        <v>117</v>
      </c>
      <c r="B1" s="115"/>
      <c r="C1" s="115"/>
      <c r="D1" s="115"/>
      <c r="E1" s="115"/>
      <c r="F1" s="115"/>
      <c r="G1" s="115"/>
      <c r="H1" s="115"/>
      <c r="I1" s="115"/>
      <c r="J1" s="115"/>
      <c r="K1" s="115"/>
      <c r="L1" s="115"/>
      <c r="M1" s="115"/>
      <c r="N1" s="115"/>
      <c r="O1" s="115"/>
      <c r="P1" s="115"/>
    </row>
    <row r="2" spans="1:16" ht="26.25" customHeight="1" x14ac:dyDescent="0.25">
      <c r="A2" s="116" t="s">
        <v>116</v>
      </c>
      <c r="B2" s="117"/>
      <c r="C2" s="117"/>
      <c r="D2" s="117"/>
      <c r="E2" s="117"/>
      <c r="F2" s="117"/>
      <c r="G2" s="117"/>
      <c r="H2" s="117"/>
      <c r="I2" s="117"/>
      <c r="J2" s="117"/>
      <c r="K2" s="117"/>
      <c r="L2" s="117"/>
      <c r="M2" s="117"/>
      <c r="N2" s="117"/>
      <c r="O2" s="117"/>
      <c r="P2" s="117"/>
    </row>
    <row r="3" spans="1:16" ht="54.75" customHeight="1" x14ac:dyDescent="0.25">
      <c r="A3" s="118" t="s">
        <v>0</v>
      </c>
      <c r="B3" s="118" t="s">
        <v>1</v>
      </c>
      <c r="C3" s="118" t="s">
        <v>2</v>
      </c>
      <c r="D3" s="109" t="s">
        <v>21</v>
      </c>
      <c r="E3" s="118" t="s">
        <v>3</v>
      </c>
      <c r="F3" s="119"/>
      <c r="G3" s="109" t="s">
        <v>4</v>
      </c>
      <c r="H3" s="109" t="s">
        <v>5</v>
      </c>
      <c r="I3" s="109" t="s">
        <v>6</v>
      </c>
      <c r="J3" s="118" t="s">
        <v>91</v>
      </c>
      <c r="K3" s="118" t="s">
        <v>20</v>
      </c>
      <c r="L3" s="120" t="s">
        <v>92</v>
      </c>
      <c r="M3" s="110" t="s">
        <v>93</v>
      </c>
      <c r="N3" s="122" t="s">
        <v>112</v>
      </c>
      <c r="O3" s="122" t="s">
        <v>115</v>
      </c>
      <c r="P3" s="118" t="s">
        <v>7</v>
      </c>
    </row>
    <row r="4" spans="1:16" ht="39.75" customHeight="1" x14ac:dyDescent="0.25">
      <c r="A4" s="118"/>
      <c r="B4" s="118"/>
      <c r="C4" s="118"/>
      <c r="D4" s="109"/>
      <c r="E4" s="7" t="s">
        <v>8</v>
      </c>
      <c r="F4" s="7" t="s">
        <v>9</v>
      </c>
      <c r="G4" s="109"/>
      <c r="H4" s="109"/>
      <c r="I4" s="109"/>
      <c r="J4" s="118"/>
      <c r="K4" s="118"/>
      <c r="L4" s="121"/>
      <c r="M4" s="111"/>
      <c r="N4" s="123"/>
      <c r="O4" s="123"/>
      <c r="P4" s="118"/>
    </row>
    <row r="5" spans="1:16" ht="36.75" customHeight="1" x14ac:dyDescent="0.25">
      <c r="A5" s="1">
        <v>1</v>
      </c>
      <c r="B5" s="1">
        <v>2</v>
      </c>
      <c r="C5" s="1">
        <v>3</v>
      </c>
      <c r="D5" s="2" t="s">
        <v>18</v>
      </c>
      <c r="E5" s="1">
        <v>5</v>
      </c>
      <c r="F5" s="1">
        <v>6</v>
      </c>
      <c r="G5" s="1">
        <v>7</v>
      </c>
      <c r="H5" s="1">
        <v>8</v>
      </c>
      <c r="I5" s="3" t="s">
        <v>19</v>
      </c>
      <c r="J5" s="1">
        <v>10</v>
      </c>
      <c r="K5" s="1">
        <v>11</v>
      </c>
      <c r="L5" s="1">
        <v>12</v>
      </c>
      <c r="M5" s="1">
        <v>13</v>
      </c>
      <c r="N5" s="1">
        <v>14</v>
      </c>
      <c r="O5" s="1">
        <v>15</v>
      </c>
      <c r="P5" s="1">
        <v>16</v>
      </c>
    </row>
    <row r="6" spans="1:16" ht="38.25" customHeight="1" x14ac:dyDescent="0.25">
      <c r="A6" s="66">
        <v>1</v>
      </c>
      <c r="B6" s="67" t="s">
        <v>22</v>
      </c>
      <c r="C6" s="66"/>
      <c r="D6" s="68"/>
      <c r="E6" s="66"/>
      <c r="F6" s="66"/>
      <c r="G6" s="69"/>
      <c r="H6" s="69"/>
      <c r="I6" s="69"/>
      <c r="J6" s="66"/>
      <c r="K6" s="66"/>
      <c r="L6" s="70"/>
      <c r="M6" s="70"/>
      <c r="N6" s="71">
        <f>SUM(N8:N12)</f>
        <v>3717000</v>
      </c>
      <c r="O6" s="71">
        <f>SUM(O8:O12)</f>
        <v>3717000</v>
      </c>
      <c r="P6" s="67"/>
    </row>
    <row r="7" spans="1:16" ht="29.25" customHeight="1" x14ac:dyDescent="0.25">
      <c r="A7" s="72"/>
      <c r="B7" s="73" t="s">
        <v>15</v>
      </c>
      <c r="C7" s="72"/>
      <c r="D7" s="72"/>
      <c r="E7" s="72"/>
      <c r="F7" s="72"/>
      <c r="G7" s="74"/>
      <c r="H7" s="74"/>
      <c r="I7" s="74"/>
      <c r="J7" s="72"/>
      <c r="K7" s="72"/>
      <c r="L7" s="75"/>
      <c r="M7" s="75"/>
      <c r="N7" s="76"/>
      <c r="O7" s="76"/>
      <c r="P7" s="77"/>
    </row>
    <row r="8" spans="1:16" ht="35.25" customHeight="1" x14ac:dyDescent="0.25">
      <c r="A8" s="46"/>
      <c r="B8" s="8" t="s">
        <v>70</v>
      </c>
      <c r="C8" s="46" t="s">
        <v>12</v>
      </c>
      <c r="D8" s="9">
        <v>1</v>
      </c>
      <c r="E8" s="46"/>
      <c r="F8" s="46"/>
      <c r="G8" s="10"/>
      <c r="H8" s="10"/>
      <c r="I8" s="10"/>
      <c r="J8" s="46"/>
      <c r="K8" s="46"/>
      <c r="L8" s="39">
        <v>2626540</v>
      </c>
      <c r="M8" s="40"/>
      <c r="N8" s="57">
        <f>ROUND(D8*L8,-3)</f>
        <v>2627000</v>
      </c>
      <c r="O8" s="57">
        <f>ROUND(D8*L8,-3)</f>
        <v>2627000</v>
      </c>
      <c r="P8" s="46"/>
    </row>
    <row r="9" spans="1:16" ht="28.5" customHeight="1" x14ac:dyDescent="0.25">
      <c r="A9" s="46"/>
      <c r="B9" s="13" t="s">
        <v>14</v>
      </c>
      <c r="C9" s="46"/>
      <c r="D9" s="46"/>
      <c r="E9" s="46"/>
      <c r="F9" s="46"/>
      <c r="G9" s="10"/>
      <c r="H9" s="10"/>
      <c r="I9" s="10"/>
      <c r="J9" s="46"/>
      <c r="K9" s="46"/>
      <c r="L9" s="12"/>
      <c r="M9" s="9"/>
      <c r="N9" s="56"/>
      <c r="O9" s="56"/>
      <c r="P9" s="8"/>
    </row>
    <row r="10" spans="1:16" ht="141" customHeight="1" x14ac:dyDescent="0.25">
      <c r="A10" s="46"/>
      <c r="B10" s="8" t="s">
        <v>23</v>
      </c>
      <c r="C10" s="46" t="s">
        <v>10</v>
      </c>
      <c r="D10" s="46"/>
      <c r="E10" s="46">
        <v>8</v>
      </c>
      <c r="F10" s="46">
        <v>1</v>
      </c>
      <c r="G10" s="10">
        <v>547.5</v>
      </c>
      <c r="H10" s="10">
        <v>5.5</v>
      </c>
      <c r="I10" s="10">
        <f>G10-H10</f>
        <v>542</v>
      </c>
      <c r="J10" s="46" t="s">
        <v>24</v>
      </c>
      <c r="K10" s="46" t="s">
        <v>11</v>
      </c>
      <c r="L10" s="11">
        <v>33000</v>
      </c>
      <c r="M10" s="40">
        <v>1</v>
      </c>
      <c r="N10" s="57">
        <f>ROUND(H10*L10*M10,-3)</f>
        <v>182000</v>
      </c>
      <c r="O10" s="57">
        <f>ROUND(H10*L10*M10,-3)</f>
        <v>182000</v>
      </c>
      <c r="P10" s="8"/>
    </row>
    <row r="11" spans="1:16" ht="26.25" customHeight="1" x14ac:dyDescent="0.25">
      <c r="A11" s="46"/>
      <c r="B11" s="13" t="s">
        <v>94</v>
      </c>
      <c r="C11" s="46"/>
      <c r="D11" s="46"/>
      <c r="E11" s="46"/>
      <c r="F11" s="46"/>
      <c r="G11" s="10"/>
      <c r="H11" s="10"/>
      <c r="I11" s="10"/>
      <c r="J11" s="46"/>
      <c r="K11" s="46"/>
      <c r="L11" s="11"/>
      <c r="M11" s="38"/>
      <c r="N11" s="58"/>
      <c r="O11" s="58"/>
      <c r="P11" s="8"/>
    </row>
    <row r="12" spans="1:16" ht="61.5" customHeight="1" x14ac:dyDescent="0.25">
      <c r="A12" s="14"/>
      <c r="B12" s="47" t="s">
        <v>95</v>
      </c>
      <c r="C12" s="14"/>
      <c r="D12" s="14"/>
      <c r="E12" s="14"/>
      <c r="F12" s="14"/>
      <c r="G12" s="16"/>
      <c r="H12" s="16">
        <f>H10</f>
        <v>5.5</v>
      </c>
      <c r="I12" s="16"/>
      <c r="J12" s="14"/>
      <c r="K12" s="14"/>
      <c r="L12" s="17">
        <v>33000</v>
      </c>
      <c r="M12" s="37">
        <v>5</v>
      </c>
      <c r="N12" s="59">
        <f>ROUND(H12*L12*M12,-3)</f>
        <v>908000</v>
      </c>
      <c r="O12" s="60">
        <f>ROUND(H12*L12*M12,-3)</f>
        <v>908000</v>
      </c>
      <c r="P12" s="15"/>
    </row>
    <row r="13" spans="1:16" ht="42.75" customHeight="1" x14ac:dyDescent="0.25">
      <c r="A13" s="78">
        <v>2</v>
      </c>
      <c r="B13" s="79" t="s">
        <v>25</v>
      </c>
      <c r="C13" s="78"/>
      <c r="D13" s="80"/>
      <c r="E13" s="78"/>
      <c r="F13" s="78"/>
      <c r="G13" s="81"/>
      <c r="H13" s="81"/>
      <c r="I13" s="81"/>
      <c r="J13" s="78"/>
      <c r="K13" s="78"/>
      <c r="L13" s="82"/>
      <c r="M13" s="83"/>
      <c r="N13" s="84">
        <f>SUM(N15:N20)</f>
        <v>17271000</v>
      </c>
      <c r="O13" s="84">
        <f>SUM(O15:O20)</f>
        <v>17271000</v>
      </c>
      <c r="P13" s="79"/>
    </row>
    <row r="14" spans="1:16" ht="25.5" customHeight="1" x14ac:dyDescent="0.25">
      <c r="A14" s="72"/>
      <c r="B14" s="73" t="s">
        <v>15</v>
      </c>
      <c r="C14" s="72"/>
      <c r="D14" s="72"/>
      <c r="E14" s="72"/>
      <c r="F14" s="72"/>
      <c r="G14" s="74"/>
      <c r="H14" s="74"/>
      <c r="I14" s="74"/>
      <c r="J14" s="72"/>
      <c r="K14" s="72"/>
      <c r="L14" s="75"/>
      <c r="M14" s="85"/>
      <c r="N14" s="76"/>
      <c r="O14" s="76"/>
      <c r="P14" s="77"/>
    </row>
    <row r="15" spans="1:16" ht="36.75" customHeight="1" x14ac:dyDescent="0.25">
      <c r="A15" s="46"/>
      <c r="B15" s="8" t="s">
        <v>34</v>
      </c>
      <c r="C15" s="46" t="s">
        <v>12</v>
      </c>
      <c r="D15" s="9">
        <v>25</v>
      </c>
      <c r="E15" s="46"/>
      <c r="F15" s="46"/>
      <c r="G15" s="10"/>
      <c r="H15" s="10"/>
      <c r="I15" s="10"/>
      <c r="J15" s="41"/>
      <c r="K15" s="46"/>
      <c r="L15" s="39">
        <v>26730</v>
      </c>
      <c r="M15" s="40"/>
      <c r="N15" s="57">
        <f t="shared" ref="N15:N16" si="0">ROUND(D15*L15,-3)</f>
        <v>668000</v>
      </c>
      <c r="O15" s="57">
        <f t="shared" ref="O15:O16" si="1">ROUND(D15*L15,-3)</f>
        <v>668000</v>
      </c>
      <c r="P15" s="8"/>
    </row>
    <row r="16" spans="1:16" ht="38.25" customHeight="1" x14ac:dyDescent="0.25">
      <c r="A16" s="46"/>
      <c r="B16" s="8" t="s">
        <v>26</v>
      </c>
      <c r="C16" s="46" t="s">
        <v>12</v>
      </c>
      <c r="D16" s="9">
        <v>1</v>
      </c>
      <c r="E16" s="46"/>
      <c r="F16" s="46"/>
      <c r="G16" s="10"/>
      <c r="H16" s="10"/>
      <c r="I16" s="10"/>
      <c r="J16" s="46"/>
      <c r="K16" s="46"/>
      <c r="L16" s="39">
        <v>1099180</v>
      </c>
      <c r="M16" s="40"/>
      <c r="N16" s="57">
        <f t="shared" si="0"/>
        <v>1099000</v>
      </c>
      <c r="O16" s="57">
        <f t="shared" si="1"/>
        <v>1099000</v>
      </c>
      <c r="P16" s="46"/>
    </row>
    <row r="17" spans="1:16" ht="31.5" customHeight="1" x14ac:dyDescent="0.25">
      <c r="A17" s="46"/>
      <c r="B17" s="13" t="s">
        <v>14</v>
      </c>
      <c r="C17" s="46"/>
      <c r="D17" s="46"/>
      <c r="E17" s="46"/>
      <c r="F17" s="46"/>
      <c r="G17" s="10"/>
      <c r="H17" s="10"/>
      <c r="I17" s="10"/>
      <c r="J17" s="46"/>
      <c r="K17" s="46"/>
      <c r="L17" s="12"/>
      <c r="M17" s="9"/>
      <c r="N17" s="56"/>
      <c r="O17" s="56"/>
      <c r="P17" s="8"/>
    </row>
    <row r="18" spans="1:16" ht="141.75" customHeight="1" x14ac:dyDescent="0.25">
      <c r="A18" s="46"/>
      <c r="B18" s="8" t="s">
        <v>23</v>
      </c>
      <c r="C18" s="46" t="s">
        <v>10</v>
      </c>
      <c r="D18" s="46"/>
      <c r="E18" s="46">
        <v>9</v>
      </c>
      <c r="F18" s="46">
        <v>1</v>
      </c>
      <c r="G18" s="10">
        <v>526.5</v>
      </c>
      <c r="H18" s="10">
        <v>78.3</v>
      </c>
      <c r="I18" s="10">
        <f>G18-H18</f>
        <v>448.2</v>
      </c>
      <c r="J18" s="46" t="s">
        <v>27</v>
      </c>
      <c r="K18" s="46" t="s">
        <v>11</v>
      </c>
      <c r="L18" s="11">
        <v>33000</v>
      </c>
      <c r="M18" s="40">
        <v>1</v>
      </c>
      <c r="N18" s="57">
        <f>ROUND(H18*L18*M18,-3)</f>
        <v>2584000</v>
      </c>
      <c r="O18" s="57">
        <f>ROUND(H18*L18*M18,-3)</f>
        <v>2584000</v>
      </c>
      <c r="P18" s="8"/>
    </row>
    <row r="19" spans="1:16" ht="27" customHeight="1" x14ac:dyDescent="0.25">
      <c r="A19" s="46"/>
      <c r="B19" s="13" t="s">
        <v>94</v>
      </c>
      <c r="C19" s="46"/>
      <c r="D19" s="46"/>
      <c r="E19" s="46"/>
      <c r="F19" s="46"/>
      <c r="G19" s="10"/>
      <c r="H19" s="10"/>
      <c r="I19" s="10"/>
      <c r="J19" s="46"/>
      <c r="K19" s="46"/>
      <c r="L19" s="11"/>
      <c r="M19" s="38"/>
      <c r="N19" s="58"/>
      <c r="O19" s="58"/>
      <c r="P19" s="8"/>
    </row>
    <row r="20" spans="1:16" ht="55.5" customHeight="1" x14ac:dyDescent="0.25">
      <c r="A20" s="14"/>
      <c r="B20" s="47" t="s">
        <v>95</v>
      </c>
      <c r="C20" s="14"/>
      <c r="D20" s="14"/>
      <c r="E20" s="14"/>
      <c r="F20" s="14"/>
      <c r="G20" s="16"/>
      <c r="H20" s="16">
        <f>H18</f>
        <v>78.3</v>
      </c>
      <c r="I20" s="16"/>
      <c r="J20" s="14"/>
      <c r="K20" s="14"/>
      <c r="L20" s="17">
        <v>33000</v>
      </c>
      <c r="M20" s="37">
        <v>5</v>
      </c>
      <c r="N20" s="59">
        <f>ROUND(H20*L20*M20,-3)</f>
        <v>12920000</v>
      </c>
      <c r="O20" s="60">
        <f>ROUND(H20*L20*M20,-3)</f>
        <v>12920000</v>
      </c>
      <c r="P20" s="15"/>
    </row>
    <row r="21" spans="1:16" ht="36" customHeight="1" x14ac:dyDescent="0.25">
      <c r="A21" s="78">
        <v>3</v>
      </c>
      <c r="B21" s="79" t="s">
        <v>28</v>
      </c>
      <c r="C21" s="78"/>
      <c r="D21" s="80"/>
      <c r="E21" s="78"/>
      <c r="F21" s="78"/>
      <c r="G21" s="81"/>
      <c r="H21" s="81"/>
      <c r="I21" s="81"/>
      <c r="J21" s="78"/>
      <c r="K21" s="78"/>
      <c r="L21" s="82"/>
      <c r="M21" s="83"/>
      <c r="N21" s="84">
        <f>SUM(N23:N27)</f>
        <v>63314000</v>
      </c>
      <c r="O21" s="84">
        <f>SUM(O23:O27)</f>
        <v>63314000</v>
      </c>
      <c r="P21" s="79"/>
    </row>
    <row r="22" spans="1:16" ht="26.25" customHeight="1" x14ac:dyDescent="0.25">
      <c r="A22" s="72"/>
      <c r="B22" s="73" t="s">
        <v>15</v>
      </c>
      <c r="C22" s="72"/>
      <c r="D22" s="72"/>
      <c r="E22" s="72"/>
      <c r="F22" s="72"/>
      <c r="G22" s="74"/>
      <c r="H22" s="74"/>
      <c r="I22" s="74"/>
      <c r="J22" s="72"/>
      <c r="K22" s="72"/>
      <c r="L22" s="75"/>
      <c r="M22" s="85"/>
      <c r="N22" s="76"/>
      <c r="O22" s="76"/>
      <c r="P22" s="77"/>
    </row>
    <row r="23" spans="1:16" ht="27.75" customHeight="1" x14ac:dyDescent="0.25">
      <c r="A23" s="46"/>
      <c r="B23" s="8" t="s">
        <v>29</v>
      </c>
      <c r="C23" s="46" t="s">
        <v>10</v>
      </c>
      <c r="D23" s="9">
        <v>184.3</v>
      </c>
      <c r="E23" s="46"/>
      <c r="F23" s="46"/>
      <c r="G23" s="10"/>
      <c r="H23" s="10"/>
      <c r="I23" s="10"/>
      <c r="J23" s="46"/>
      <c r="K23" s="46"/>
      <c r="L23" s="39">
        <v>3830</v>
      </c>
      <c r="M23" s="40"/>
      <c r="N23" s="57">
        <f>ROUND(D23*L23,-3)</f>
        <v>706000</v>
      </c>
      <c r="O23" s="57">
        <f>ROUND(D23*L23,-3)</f>
        <v>706000</v>
      </c>
      <c r="P23" s="46"/>
    </row>
    <row r="24" spans="1:16" ht="25.5" customHeight="1" x14ac:dyDescent="0.25">
      <c r="A24" s="46"/>
      <c r="B24" s="13" t="s">
        <v>14</v>
      </c>
      <c r="C24" s="46"/>
      <c r="D24" s="46"/>
      <c r="E24" s="46"/>
      <c r="F24" s="46"/>
      <c r="G24" s="10"/>
      <c r="H24" s="10"/>
      <c r="I24" s="10"/>
      <c r="J24" s="46"/>
      <c r="K24" s="46"/>
      <c r="L24" s="12"/>
      <c r="M24" s="9"/>
      <c r="N24" s="56"/>
      <c r="O24" s="56"/>
      <c r="P24" s="8"/>
    </row>
    <row r="25" spans="1:16" ht="141" customHeight="1" x14ac:dyDescent="0.25">
      <c r="A25" s="46"/>
      <c r="B25" s="8" t="s">
        <v>23</v>
      </c>
      <c r="C25" s="46" t="s">
        <v>10</v>
      </c>
      <c r="D25" s="46"/>
      <c r="E25" s="46">
        <v>10</v>
      </c>
      <c r="F25" s="46">
        <v>1</v>
      </c>
      <c r="G25" s="10">
        <v>316.2</v>
      </c>
      <c r="H25" s="10">
        <f>184.3+131.9</f>
        <v>316.20000000000005</v>
      </c>
      <c r="I25" s="45">
        <f>G25-H25</f>
        <v>0</v>
      </c>
      <c r="J25" s="46" t="s">
        <v>30</v>
      </c>
      <c r="K25" s="46" t="s">
        <v>11</v>
      </c>
      <c r="L25" s="11">
        <v>33000</v>
      </c>
      <c r="M25" s="40">
        <v>1</v>
      </c>
      <c r="N25" s="57">
        <f>ROUND(H25*L25*M25,-3)</f>
        <v>10435000</v>
      </c>
      <c r="O25" s="57">
        <f>ROUND(H25*L25*M25,-3)</f>
        <v>10435000</v>
      </c>
      <c r="P25" s="46" t="s">
        <v>101</v>
      </c>
    </row>
    <row r="26" spans="1:16" ht="24.75" customHeight="1" x14ac:dyDescent="0.25">
      <c r="A26" s="46"/>
      <c r="B26" s="13" t="s">
        <v>94</v>
      </c>
      <c r="C26" s="46"/>
      <c r="D26" s="46"/>
      <c r="E26" s="46"/>
      <c r="F26" s="46"/>
      <c r="G26" s="10"/>
      <c r="H26" s="10"/>
      <c r="I26" s="10"/>
      <c r="J26" s="46"/>
      <c r="K26" s="46"/>
      <c r="L26" s="11"/>
      <c r="M26" s="38"/>
      <c r="N26" s="58"/>
      <c r="O26" s="58"/>
      <c r="P26" s="8"/>
    </row>
    <row r="27" spans="1:16" ht="58.5" customHeight="1" x14ac:dyDescent="0.25">
      <c r="A27" s="14"/>
      <c r="B27" s="47" t="s">
        <v>95</v>
      </c>
      <c r="C27" s="14"/>
      <c r="D27" s="14"/>
      <c r="E27" s="14"/>
      <c r="F27" s="14"/>
      <c r="G27" s="16"/>
      <c r="H27" s="16">
        <f>H25</f>
        <v>316.20000000000005</v>
      </c>
      <c r="I27" s="16"/>
      <c r="J27" s="14"/>
      <c r="K27" s="14"/>
      <c r="L27" s="17">
        <v>33000</v>
      </c>
      <c r="M27" s="37">
        <v>5</v>
      </c>
      <c r="N27" s="59">
        <f>ROUND(H27*L27*M27,-3)</f>
        <v>52173000</v>
      </c>
      <c r="O27" s="60">
        <f>ROUND(H27*L27*M27,-3)</f>
        <v>52173000</v>
      </c>
      <c r="P27" s="15"/>
    </row>
    <row r="28" spans="1:16" ht="32.25" customHeight="1" x14ac:dyDescent="0.25">
      <c r="A28" s="78">
        <v>4</v>
      </c>
      <c r="B28" s="79" t="s">
        <v>31</v>
      </c>
      <c r="C28" s="78"/>
      <c r="D28" s="80"/>
      <c r="E28" s="78"/>
      <c r="F28" s="78"/>
      <c r="G28" s="81"/>
      <c r="H28" s="81"/>
      <c r="I28" s="81"/>
      <c r="J28" s="78"/>
      <c r="K28" s="78"/>
      <c r="L28" s="82"/>
      <c r="M28" s="83"/>
      <c r="N28" s="84">
        <f>SUM(N30:N38)</f>
        <v>65653000</v>
      </c>
      <c r="O28" s="84">
        <f>SUM(O30:O38)</f>
        <v>65653000</v>
      </c>
      <c r="P28" s="79"/>
    </row>
    <row r="29" spans="1:16" ht="24.75" customHeight="1" x14ac:dyDescent="0.25">
      <c r="A29" s="72"/>
      <c r="B29" s="73" t="s">
        <v>15</v>
      </c>
      <c r="C29" s="72"/>
      <c r="D29" s="72"/>
      <c r="E29" s="72"/>
      <c r="F29" s="72"/>
      <c r="G29" s="74"/>
      <c r="H29" s="74"/>
      <c r="I29" s="74"/>
      <c r="J29" s="72"/>
      <c r="K29" s="72"/>
      <c r="L29" s="75"/>
      <c r="M29" s="85"/>
      <c r="N29" s="76"/>
      <c r="O29" s="76"/>
      <c r="P29" s="77"/>
    </row>
    <row r="30" spans="1:16" ht="36" customHeight="1" x14ac:dyDescent="0.25">
      <c r="A30" s="46"/>
      <c r="B30" s="8" t="s">
        <v>29</v>
      </c>
      <c r="C30" s="46" t="s">
        <v>10</v>
      </c>
      <c r="D30" s="9">
        <v>313.89999999999998</v>
      </c>
      <c r="E30" s="46"/>
      <c r="F30" s="46"/>
      <c r="G30" s="10"/>
      <c r="H30" s="10"/>
      <c r="I30" s="10"/>
      <c r="J30" s="46"/>
      <c r="K30" s="46"/>
      <c r="L30" s="39">
        <v>3830</v>
      </c>
      <c r="M30" s="40"/>
      <c r="N30" s="57">
        <f t="shared" ref="N30:N33" si="2">ROUND(D30*L30,-3)</f>
        <v>1202000</v>
      </c>
      <c r="O30" s="57">
        <f t="shared" ref="O30:O33" si="3">ROUND(D30*L30,-3)</f>
        <v>1202000</v>
      </c>
      <c r="P30" s="46" t="s">
        <v>32</v>
      </c>
    </row>
    <row r="31" spans="1:16" ht="32.25" customHeight="1" x14ac:dyDescent="0.25">
      <c r="A31" s="46"/>
      <c r="B31" s="8" t="s">
        <v>72</v>
      </c>
      <c r="C31" s="46" t="s">
        <v>12</v>
      </c>
      <c r="D31" s="9">
        <v>1</v>
      </c>
      <c r="E31" s="46"/>
      <c r="F31" s="46"/>
      <c r="G31" s="10"/>
      <c r="H31" s="10"/>
      <c r="I31" s="10"/>
      <c r="J31" s="46"/>
      <c r="K31" s="46"/>
      <c r="L31" s="39">
        <v>1099180</v>
      </c>
      <c r="M31" s="40"/>
      <c r="N31" s="57">
        <f t="shared" si="2"/>
        <v>1099000</v>
      </c>
      <c r="O31" s="57">
        <f t="shared" si="3"/>
        <v>1099000</v>
      </c>
      <c r="P31" s="46" t="s">
        <v>33</v>
      </c>
    </row>
    <row r="32" spans="1:16" ht="34.5" customHeight="1" x14ac:dyDescent="0.25">
      <c r="A32" s="46"/>
      <c r="B32" s="8" t="s">
        <v>34</v>
      </c>
      <c r="C32" s="46" t="s">
        <v>12</v>
      </c>
      <c r="D32" s="9">
        <v>20</v>
      </c>
      <c r="E32" s="46"/>
      <c r="F32" s="46"/>
      <c r="G32" s="10"/>
      <c r="H32" s="10"/>
      <c r="I32" s="10"/>
      <c r="J32" s="46"/>
      <c r="K32" s="46"/>
      <c r="L32" s="39">
        <v>26730</v>
      </c>
      <c r="M32" s="40"/>
      <c r="N32" s="57">
        <f t="shared" si="2"/>
        <v>535000</v>
      </c>
      <c r="O32" s="57">
        <f t="shared" si="3"/>
        <v>535000</v>
      </c>
      <c r="P32" s="112" t="s">
        <v>71</v>
      </c>
    </row>
    <row r="33" spans="1:16" ht="37.5" customHeight="1" x14ac:dyDescent="0.25">
      <c r="A33" s="46"/>
      <c r="B33" s="8" t="s">
        <v>73</v>
      </c>
      <c r="C33" s="46" t="s">
        <v>12</v>
      </c>
      <c r="D33" s="9">
        <v>5</v>
      </c>
      <c r="E33" s="46"/>
      <c r="F33" s="46"/>
      <c r="G33" s="10"/>
      <c r="H33" s="10"/>
      <c r="I33" s="10"/>
      <c r="J33" s="46"/>
      <c r="K33" s="46"/>
      <c r="L33" s="39">
        <v>73490</v>
      </c>
      <c r="M33" s="40"/>
      <c r="N33" s="57">
        <f t="shared" si="2"/>
        <v>367000</v>
      </c>
      <c r="O33" s="57">
        <f t="shared" si="3"/>
        <v>367000</v>
      </c>
      <c r="P33" s="112"/>
    </row>
    <row r="34" spans="1:16" ht="30.75" customHeight="1" x14ac:dyDescent="0.25">
      <c r="A34" s="46"/>
      <c r="B34" s="13" t="s">
        <v>14</v>
      </c>
      <c r="C34" s="46"/>
      <c r="D34" s="46"/>
      <c r="E34" s="46"/>
      <c r="F34" s="46"/>
      <c r="G34" s="18">
        <f>G35+G36</f>
        <v>1081.5</v>
      </c>
      <c r="H34" s="18">
        <f t="shared" ref="H34:I34" si="4">H35+H36</f>
        <v>315.39999999999998</v>
      </c>
      <c r="I34" s="18">
        <f t="shared" si="4"/>
        <v>766.1</v>
      </c>
      <c r="J34" s="46"/>
      <c r="K34" s="46"/>
      <c r="L34" s="12"/>
      <c r="M34" s="9"/>
      <c r="N34" s="56"/>
      <c r="O34" s="57">
        <f t="shared" ref="O34:O36" si="5">ROUND(H34*L34*M34,-3)</f>
        <v>0</v>
      </c>
      <c r="P34" s="8"/>
    </row>
    <row r="35" spans="1:16" ht="135.75" customHeight="1" x14ac:dyDescent="0.25">
      <c r="A35" s="46"/>
      <c r="B35" s="8" t="s">
        <v>23</v>
      </c>
      <c r="C35" s="46" t="s">
        <v>10</v>
      </c>
      <c r="D35" s="46"/>
      <c r="E35" s="46">
        <v>11</v>
      </c>
      <c r="F35" s="46">
        <v>1</v>
      </c>
      <c r="G35" s="10">
        <v>554.1</v>
      </c>
      <c r="H35" s="10">
        <v>313.89999999999998</v>
      </c>
      <c r="I35" s="10">
        <f t="shared" ref="I35:I36" si="6">G35-H35</f>
        <v>240.20000000000005</v>
      </c>
      <c r="J35" s="4" t="s">
        <v>35</v>
      </c>
      <c r="K35" s="46" t="s">
        <v>11</v>
      </c>
      <c r="L35" s="11">
        <v>33000</v>
      </c>
      <c r="M35" s="40">
        <v>1</v>
      </c>
      <c r="N35" s="57">
        <f t="shared" ref="N35:N36" si="7">ROUND(H35*L35*M35,-3)</f>
        <v>10359000</v>
      </c>
      <c r="O35" s="57">
        <f t="shared" si="5"/>
        <v>10359000</v>
      </c>
      <c r="P35" s="8"/>
    </row>
    <row r="36" spans="1:16" ht="118.5" customHeight="1" x14ac:dyDescent="0.25">
      <c r="A36" s="46"/>
      <c r="B36" s="8" t="s">
        <v>23</v>
      </c>
      <c r="C36" s="46" t="s">
        <v>10</v>
      </c>
      <c r="D36" s="46"/>
      <c r="E36" s="46">
        <v>123</v>
      </c>
      <c r="F36" s="46">
        <v>1</v>
      </c>
      <c r="G36" s="10">
        <v>527.4</v>
      </c>
      <c r="H36" s="10">
        <v>1.5</v>
      </c>
      <c r="I36" s="10">
        <f t="shared" si="6"/>
        <v>525.9</v>
      </c>
      <c r="J36" s="46" t="s">
        <v>36</v>
      </c>
      <c r="K36" s="46" t="s">
        <v>11</v>
      </c>
      <c r="L36" s="11">
        <v>33000</v>
      </c>
      <c r="M36" s="40">
        <v>1</v>
      </c>
      <c r="N36" s="57">
        <f t="shared" si="7"/>
        <v>50000</v>
      </c>
      <c r="O36" s="57">
        <f t="shared" si="5"/>
        <v>50000</v>
      </c>
      <c r="P36" s="8"/>
    </row>
    <row r="37" spans="1:16" ht="27.75" customHeight="1" x14ac:dyDescent="0.25">
      <c r="A37" s="46"/>
      <c r="B37" s="13" t="s">
        <v>94</v>
      </c>
      <c r="C37" s="46"/>
      <c r="D37" s="46"/>
      <c r="E37" s="46"/>
      <c r="F37" s="46"/>
      <c r="G37" s="10"/>
      <c r="H37" s="10"/>
      <c r="I37" s="10"/>
      <c r="J37" s="46"/>
      <c r="K37" s="46"/>
      <c r="L37" s="11"/>
      <c r="M37" s="40"/>
      <c r="N37" s="57"/>
      <c r="O37" s="57"/>
      <c r="P37" s="8"/>
    </row>
    <row r="38" spans="1:16" ht="69.75" customHeight="1" x14ac:dyDescent="0.25">
      <c r="A38" s="14"/>
      <c r="B38" s="47" t="s">
        <v>109</v>
      </c>
      <c r="C38" s="14"/>
      <c r="D38" s="14"/>
      <c r="E38" s="14"/>
      <c r="F38" s="14"/>
      <c r="G38" s="16"/>
      <c r="H38" s="16">
        <f>H36+H35</f>
        <v>315.39999999999998</v>
      </c>
      <c r="I38" s="16"/>
      <c r="J38" s="14"/>
      <c r="K38" s="14"/>
      <c r="L38" s="17">
        <v>33000</v>
      </c>
      <c r="M38" s="42">
        <v>5</v>
      </c>
      <c r="N38" s="60">
        <f t="shared" ref="N38" si="8">ROUND(H38*L38*M38,-3)</f>
        <v>52041000</v>
      </c>
      <c r="O38" s="60">
        <f>ROUND(H38*L38*M38,-3)</f>
        <v>52041000</v>
      </c>
      <c r="P38" s="15"/>
    </row>
    <row r="39" spans="1:16" ht="35.25" customHeight="1" x14ac:dyDescent="0.25">
      <c r="A39" s="78">
        <v>5</v>
      </c>
      <c r="B39" s="79" t="s">
        <v>37</v>
      </c>
      <c r="C39" s="78"/>
      <c r="D39" s="80"/>
      <c r="E39" s="78"/>
      <c r="F39" s="78"/>
      <c r="G39" s="81"/>
      <c r="H39" s="81"/>
      <c r="I39" s="81"/>
      <c r="J39" s="78"/>
      <c r="K39" s="78"/>
      <c r="L39" s="82"/>
      <c r="M39" s="83"/>
      <c r="N39" s="84">
        <f>SUM(N41:N45)</f>
        <v>112763000</v>
      </c>
      <c r="O39" s="84">
        <f>SUM(O41:O45)</f>
        <v>112763000</v>
      </c>
      <c r="P39" s="79"/>
    </row>
    <row r="40" spans="1:16" ht="24.75" customHeight="1" x14ac:dyDescent="0.25">
      <c r="A40" s="72"/>
      <c r="B40" s="73" t="s">
        <v>15</v>
      </c>
      <c r="C40" s="72"/>
      <c r="D40" s="72"/>
      <c r="E40" s="72"/>
      <c r="F40" s="72"/>
      <c r="G40" s="74"/>
      <c r="H40" s="74"/>
      <c r="I40" s="74"/>
      <c r="J40" s="72"/>
      <c r="K40" s="72"/>
      <c r="L40" s="75"/>
      <c r="M40" s="85"/>
      <c r="N40" s="76"/>
      <c r="O40" s="76"/>
      <c r="P40" s="77"/>
    </row>
    <row r="41" spans="1:16" ht="27" customHeight="1" x14ac:dyDescent="0.25">
      <c r="A41" s="46"/>
      <c r="B41" s="8" t="s">
        <v>29</v>
      </c>
      <c r="C41" s="46" t="s">
        <v>10</v>
      </c>
      <c r="D41" s="9">
        <v>347</v>
      </c>
      <c r="E41" s="46"/>
      <c r="F41" s="46"/>
      <c r="G41" s="10"/>
      <c r="H41" s="10"/>
      <c r="I41" s="10"/>
      <c r="J41" s="46"/>
      <c r="K41" s="46"/>
      <c r="L41" s="39">
        <v>3830</v>
      </c>
      <c r="M41" s="40"/>
      <c r="N41" s="57">
        <f>ROUND(D41*L41,-3)</f>
        <v>1329000</v>
      </c>
      <c r="O41" s="57">
        <f>ROUND(D41*L41,-3)</f>
        <v>1329000</v>
      </c>
      <c r="P41" s="46"/>
    </row>
    <row r="42" spans="1:16" ht="26.25" customHeight="1" x14ac:dyDescent="0.25">
      <c r="A42" s="46"/>
      <c r="B42" s="13" t="s">
        <v>14</v>
      </c>
      <c r="C42" s="46"/>
      <c r="D42" s="46"/>
      <c r="E42" s="46"/>
      <c r="F42" s="46"/>
      <c r="G42" s="10"/>
      <c r="H42" s="10"/>
      <c r="I42" s="10"/>
      <c r="J42" s="46"/>
      <c r="K42" s="46"/>
      <c r="L42" s="12"/>
      <c r="M42" s="9"/>
      <c r="N42" s="56"/>
      <c r="O42" s="56"/>
      <c r="P42" s="8"/>
    </row>
    <row r="43" spans="1:16" ht="127.5" customHeight="1" x14ac:dyDescent="0.25">
      <c r="A43" s="46"/>
      <c r="B43" s="8" t="s">
        <v>23</v>
      </c>
      <c r="C43" s="46" t="s">
        <v>10</v>
      </c>
      <c r="D43" s="46"/>
      <c r="E43" s="46">
        <v>12</v>
      </c>
      <c r="F43" s="46">
        <v>1</v>
      </c>
      <c r="G43" s="10">
        <v>562.79999999999995</v>
      </c>
      <c r="H43" s="10">
        <f>347+215.8</f>
        <v>562.79999999999995</v>
      </c>
      <c r="I43" s="45">
        <f>G43-H43</f>
        <v>0</v>
      </c>
      <c r="J43" s="4" t="s">
        <v>38</v>
      </c>
      <c r="K43" s="46" t="s">
        <v>11</v>
      </c>
      <c r="L43" s="11">
        <v>33000</v>
      </c>
      <c r="M43" s="40">
        <v>1</v>
      </c>
      <c r="N43" s="57">
        <f t="shared" ref="N43" si="9">ROUND(H43*L43*M43,-3)</f>
        <v>18572000</v>
      </c>
      <c r="O43" s="57">
        <f>ROUND(H43*L43*M43,-3)</f>
        <v>18572000</v>
      </c>
      <c r="P43" s="46" t="s">
        <v>102</v>
      </c>
    </row>
    <row r="44" spans="1:16" ht="25.5" customHeight="1" x14ac:dyDescent="0.25">
      <c r="A44" s="46"/>
      <c r="B44" s="13" t="s">
        <v>94</v>
      </c>
      <c r="C44" s="46"/>
      <c r="D44" s="46"/>
      <c r="E44" s="46"/>
      <c r="F44" s="46"/>
      <c r="G44" s="10"/>
      <c r="H44" s="10"/>
      <c r="I44" s="10"/>
      <c r="J44" s="4"/>
      <c r="K44" s="46"/>
      <c r="L44" s="11"/>
      <c r="M44" s="38"/>
      <c r="N44" s="58"/>
      <c r="O44" s="58"/>
      <c r="P44" s="8"/>
    </row>
    <row r="45" spans="1:16" ht="57" customHeight="1" x14ac:dyDescent="0.25">
      <c r="A45" s="14"/>
      <c r="B45" s="47" t="s">
        <v>95</v>
      </c>
      <c r="C45" s="14"/>
      <c r="D45" s="14"/>
      <c r="E45" s="14"/>
      <c r="F45" s="14"/>
      <c r="G45" s="16"/>
      <c r="H45" s="16">
        <f>H43</f>
        <v>562.79999999999995</v>
      </c>
      <c r="I45" s="16"/>
      <c r="J45" s="14"/>
      <c r="K45" s="14"/>
      <c r="L45" s="17">
        <v>33000</v>
      </c>
      <c r="M45" s="37">
        <v>5</v>
      </c>
      <c r="N45" s="59">
        <f>ROUND(H45*L45*M45,-3)</f>
        <v>92862000</v>
      </c>
      <c r="O45" s="60">
        <f>ROUND(H45*L45*M45,-3)</f>
        <v>92862000</v>
      </c>
      <c r="P45" s="15"/>
    </row>
    <row r="46" spans="1:16" ht="39.75" customHeight="1" x14ac:dyDescent="0.25">
      <c r="A46" s="78">
        <v>6</v>
      </c>
      <c r="B46" s="79" t="s">
        <v>39</v>
      </c>
      <c r="C46" s="78"/>
      <c r="D46" s="80"/>
      <c r="E46" s="78"/>
      <c r="F46" s="78"/>
      <c r="G46" s="81"/>
      <c r="H46" s="81"/>
      <c r="I46" s="81"/>
      <c r="J46" s="78"/>
      <c r="K46" s="78"/>
      <c r="L46" s="82"/>
      <c r="M46" s="83"/>
      <c r="N46" s="84">
        <f>SUM(N48:N52)</f>
        <v>50049000</v>
      </c>
      <c r="O46" s="84">
        <f>SUM(O48:O52)</f>
        <v>50049000</v>
      </c>
      <c r="P46" s="79"/>
    </row>
    <row r="47" spans="1:16" ht="28.5" customHeight="1" x14ac:dyDescent="0.25">
      <c r="A47" s="72"/>
      <c r="B47" s="73" t="s">
        <v>15</v>
      </c>
      <c r="C47" s="72"/>
      <c r="D47" s="72"/>
      <c r="E47" s="72"/>
      <c r="F47" s="72"/>
      <c r="G47" s="74"/>
      <c r="H47" s="74"/>
      <c r="I47" s="74"/>
      <c r="J47" s="72"/>
      <c r="K47" s="72"/>
      <c r="L47" s="86"/>
      <c r="M47" s="85"/>
      <c r="N47" s="76"/>
      <c r="O47" s="76"/>
      <c r="P47" s="77"/>
    </row>
    <row r="48" spans="1:16" ht="30" customHeight="1" x14ac:dyDescent="0.25">
      <c r="A48" s="46"/>
      <c r="B48" s="8" t="s">
        <v>29</v>
      </c>
      <c r="C48" s="46" t="s">
        <v>10</v>
      </c>
      <c r="D48" s="9">
        <v>81.3</v>
      </c>
      <c r="E48" s="46"/>
      <c r="F48" s="46"/>
      <c r="G48" s="10"/>
      <c r="H48" s="10"/>
      <c r="I48" s="10"/>
      <c r="J48" s="46"/>
      <c r="K48" s="46"/>
      <c r="L48" s="39">
        <v>3830</v>
      </c>
      <c r="M48" s="40"/>
      <c r="N48" s="57">
        <f>ROUND(D48*L48,-3)</f>
        <v>311000</v>
      </c>
      <c r="O48" s="57">
        <f>ROUND(D48*L48,-3)</f>
        <v>311000</v>
      </c>
      <c r="P48" s="46"/>
    </row>
    <row r="49" spans="1:16" ht="25.5" customHeight="1" x14ac:dyDescent="0.25">
      <c r="A49" s="46"/>
      <c r="B49" s="13" t="s">
        <v>14</v>
      </c>
      <c r="C49" s="46"/>
      <c r="D49" s="46"/>
      <c r="E49" s="46"/>
      <c r="F49" s="46"/>
      <c r="G49" s="10"/>
      <c r="H49" s="10"/>
      <c r="I49" s="10"/>
      <c r="J49" s="46"/>
      <c r="K49" s="46"/>
      <c r="L49" s="12"/>
      <c r="M49" s="9"/>
      <c r="N49" s="56"/>
      <c r="O49" s="56"/>
      <c r="P49" s="8"/>
    </row>
    <row r="50" spans="1:16" ht="144.75" customHeight="1" x14ac:dyDescent="0.25">
      <c r="A50" s="46"/>
      <c r="B50" s="8" t="s">
        <v>23</v>
      </c>
      <c r="C50" s="46" t="s">
        <v>10</v>
      </c>
      <c r="D50" s="46"/>
      <c r="E50" s="46">
        <v>25</v>
      </c>
      <c r="F50" s="46">
        <v>1</v>
      </c>
      <c r="G50" s="10">
        <v>251.2</v>
      </c>
      <c r="H50" s="10">
        <f>81.3+169.9</f>
        <v>251.2</v>
      </c>
      <c r="I50" s="45">
        <f>G50-H50</f>
        <v>0</v>
      </c>
      <c r="J50" s="46" t="s">
        <v>40</v>
      </c>
      <c r="K50" s="46" t="s">
        <v>11</v>
      </c>
      <c r="L50" s="11">
        <v>33000</v>
      </c>
      <c r="M50" s="40">
        <v>1</v>
      </c>
      <c r="N50" s="57">
        <f t="shared" ref="N50" si="10">ROUND(H50*L50*M50,-3)</f>
        <v>8290000</v>
      </c>
      <c r="O50" s="57">
        <f>ROUND(H50*L50*M50,-3)</f>
        <v>8290000</v>
      </c>
      <c r="P50" s="46" t="s">
        <v>103</v>
      </c>
    </row>
    <row r="51" spans="1:16" ht="22.5" customHeight="1" x14ac:dyDescent="0.25">
      <c r="A51" s="46"/>
      <c r="B51" s="13" t="s">
        <v>94</v>
      </c>
      <c r="C51" s="46"/>
      <c r="D51" s="46"/>
      <c r="E51" s="46"/>
      <c r="F51" s="46"/>
      <c r="G51" s="10"/>
      <c r="H51" s="10"/>
      <c r="I51" s="10"/>
      <c r="J51" s="4"/>
      <c r="K51" s="46"/>
      <c r="L51" s="11"/>
      <c r="M51" s="38"/>
      <c r="N51" s="58"/>
      <c r="O51" s="58"/>
      <c r="P51" s="8"/>
    </row>
    <row r="52" spans="1:16" ht="53.25" customHeight="1" x14ac:dyDescent="0.25">
      <c r="A52" s="14"/>
      <c r="B52" s="47" t="s">
        <v>95</v>
      </c>
      <c r="C52" s="14"/>
      <c r="D52" s="14"/>
      <c r="E52" s="14"/>
      <c r="F52" s="14"/>
      <c r="G52" s="16"/>
      <c r="H52" s="16">
        <f>H50</f>
        <v>251.2</v>
      </c>
      <c r="I52" s="16"/>
      <c r="J52" s="14"/>
      <c r="K52" s="14"/>
      <c r="L52" s="17">
        <v>33000</v>
      </c>
      <c r="M52" s="37">
        <v>5</v>
      </c>
      <c r="N52" s="59">
        <f>ROUND(H52*L52*M52,-3)</f>
        <v>41448000</v>
      </c>
      <c r="O52" s="60">
        <f>ROUND(H52*L52*M52,-3)</f>
        <v>41448000</v>
      </c>
      <c r="P52" s="15"/>
    </row>
    <row r="53" spans="1:16" ht="35.25" customHeight="1" x14ac:dyDescent="0.25">
      <c r="A53" s="78">
        <v>7</v>
      </c>
      <c r="B53" s="79" t="s">
        <v>41</v>
      </c>
      <c r="C53" s="78"/>
      <c r="D53" s="80"/>
      <c r="E53" s="78"/>
      <c r="F53" s="78"/>
      <c r="G53" s="81"/>
      <c r="H53" s="81"/>
      <c r="I53" s="81"/>
      <c r="J53" s="78"/>
      <c r="K53" s="78"/>
      <c r="L53" s="82"/>
      <c r="M53" s="83"/>
      <c r="N53" s="84">
        <f>SUM(N55:N59)</f>
        <v>76754000</v>
      </c>
      <c r="O53" s="84">
        <f>SUM(O55:O59)</f>
        <v>76754000</v>
      </c>
      <c r="P53" s="79"/>
    </row>
    <row r="54" spans="1:16" ht="23.25" customHeight="1" x14ac:dyDescent="0.25">
      <c r="A54" s="72"/>
      <c r="B54" s="73" t="s">
        <v>15</v>
      </c>
      <c r="C54" s="72"/>
      <c r="D54" s="72"/>
      <c r="E54" s="72"/>
      <c r="F54" s="72"/>
      <c r="G54" s="74"/>
      <c r="H54" s="74"/>
      <c r="I54" s="74"/>
      <c r="J54" s="72"/>
      <c r="K54" s="72"/>
      <c r="L54" s="75"/>
      <c r="M54" s="85"/>
      <c r="N54" s="76"/>
      <c r="O54" s="76"/>
      <c r="P54" s="77"/>
    </row>
    <row r="55" spans="1:16" ht="22.5" customHeight="1" x14ac:dyDescent="0.25">
      <c r="A55" s="46"/>
      <c r="B55" s="8" t="s">
        <v>29</v>
      </c>
      <c r="C55" s="46" t="s">
        <v>10</v>
      </c>
      <c r="D55" s="9">
        <v>229.8</v>
      </c>
      <c r="E55" s="46"/>
      <c r="F55" s="46"/>
      <c r="G55" s="10"/>
      <c r="H55" s="10"/>
      <c r="I55" s="10"/>
      <c r="J55" s="46"/>
      <c r="K55" s="46"/>
      <c r="L55" s="39">
        <v>3830</v>
      </c>
      <c r="M55" s="40"/>
      <c r="N55" s="57">
        <f>ROUND(D55*L55,-3)</f>
        <v>880000</v>
      </c>
      <c r="O55" s="57">
        <f>ROUND(D55*L55,-3)</f>
        <v>880000</v>
      </c>
      <c r="P55" s="46"/>
    </row>
    <row r="56" spans="1:16" ht="22.5" customHeight="1" x14ac:dyDescent="0.25">
      <c r="A56" s="46"/>
      <c r="B56" s="13" t="s">
        <v>14</v>
      </c>
      <c r="C56" s="46"/>
      <c r="D56" s="46"/>
      <c r="E56" s="46"/>
      <c r="F56" s="46"/>
      <c r="G56" s="10"/>
      <c r="H56" s="10"/>
      <c r="I56" s="10"/>
      <c r="J56" s="46"/>
      <c r="K56" s="46"/>
      <c r="L56" s="12"/>
      <c r="M56" s="9"/>
      <c r="N56" s="56"/>
      <c r="O56" s="56"/>
      <c r="P56" s="8"/>
    </row>
    <row r="57" spans="1:16" ht="146.25" customHeight="1" x14ac:dyDescent="0.25">
      <c r="A57" s="46"/>
      <c r="B57" s="8" t="s">
        <v>23</v>
      </c>
      <c r="C57" s="46" t="s">
        <v>10</v>
      </c>
      <c r="D57" s="46"/>
      <c r="E57" s="46">
        <v>26</v>
      </c>
      <c r="F57" s="46">
        <v>1</v>
      </c>
      <c r="G57" s="10">
        <v>383.2</v>
      </c>
      <c r="H57" s="10">
        <f>229.8+153.4</f>
        <v>383.20000000000005</v>
      </c>
      <c r="I57" s="45">
        <f>G57-H57</f>
        <v>0</v>
      </c>
      <c r="J57" s="46" t="s">
        <v>42</v>
      </c>
      <c r="K57" s="46" t="s">
        <v>11</v>
      </c>
      <c r="L57" s="11">
        <v>33000</v>
      </c>
      <c r="M57" s="40">
        <v>1</v>
      </c>
      <c r="N57" s="57">
        <f t="shared" ref="N57" si="11">ROUND(H57*L57*M57,-3)</f>
        <v>12646000</v>
      </c>
      <c r="O57" s="57">
        <f>ROUND(H57*L57*M57,-3)</f>
        <v>12646000</v>
      </c>
      <c r="P57" s="46" t="s">
        <v>104</v>
      </c>
    </row>
    <row r="58" spans="1:16" ht="21.75" customHeight="1" x14ac:dyDescent="0.25">
      <c r="A58" s="46"/>
      <c r="B58" s="13" t="s">
        <v>94</v>
      </c>
      <c r="C58" s="46"/>
      <c r="D58" s="46"/>
      <c r="E58" s="46"/>
      <c r="F58" s="46"/>
      <c r="G58" s="10"/>
      <c r="H58" s="10"/>
      <c r="I58" s="10"/>
      <c r="J58" s="4"/>
      <c r="K58" s="46"/>
      <c r="L58" s="11"/>
      <c r="M58" s="38"/>
      <c r="N58" s="58"/>
      <c r="O58" s="58"/>
      <c r="P58" s="8"/>
    </row>
    <row r="59" spans="1:16" ht="54.75" customHeight="1" x14ac:dyDescent="0.25">
      <c r="A59" s="14"/>
      <c r="B59" s="47" t="s">
        <v>95</v>
      </c>
      <c r="C59" s="14"/>
      <c r="D59" s="14"/>
      <c r="E59" s="14"/>
      <c r="F59" s="14"/>
      <c r="G59" s="16"/>
      <c r="H59" s="16">
        <f>H57</f>
        <v>383.20000000000005</v>
      </c>
      <c r="I59" s="16"/>
      <c r="J59" s="14"/>
      <c r="K59" s="14"/>
      <c r="L59" s="17">
        <v>33000</v>
      </c>
      <c r="M59" s="37">
        <v>5</v>
      </c>
      <c r="N59" s="59">
        <f>ROUND(H59*L59*M59,-3)</f>
        <v>63228000</v>
      </c>
      <c r="O59" s="60">
        <f>ROUND(H59*L59*M59,-3)</f>
        <v>63228000</v>
      </c>
      <c r="P59" s="15"/>
    </row>
    <row r="60" spans="1:16" ht="36" customHeight="1" x14ac:dyDescent="0.25">
      <c r="A60" s="78">
        <v>8</v>
      </c>
      <c r="B60" s="79" t="s">
        <v>43</v>
      </c>
      <c r="C60" s="78"/>
      <c r="D60" s="80"/>
      <c r="E60" s="78"/>
      <c r="F60" s="78"/>
      <c r="G60" s="81"/>
      <c r="H60" s="81"/>
      <c r="I60" s="81"/>
      <c r="J60" s="78"/>
      <c r="K60" s="78"/>
      <c r="L60" s="82"/>
      <c r="M60" s="83"/>
      <c r="N60" s="84">
        <f>SUM(N61:N70)</f>
        <v>13131000</v>
      </c>
      <c r="O60" s="84">
        <f>SUM(O62:O70)</f>
        <v>13131000</v>
      </c>
      <c r="P60" s="79"/>
    </row>
    <row r="61" spans="1:16" ht="22.5" customHeight="1" x14ac:dyDescent="0.25">
      <c r="A61" s="72"/>
      <c r="B61" s="73" t="s">
        <v>15</v>
      </c>
      <c r="C61" s="72"/>
      <c r="D61" s="72"/>
      <c r="E61" s="72"/>
      <c r="F61" s="72"/>
      <c r="G61" s="74"/>
      <c r="H61" s="74"/>
      <c r="I61" s="74"/>
      <c r="J61" s="72"/>
      <c r="K61" s="72"/>
      <c r="L61" s="75"/>
      <c r="M61" s="85"/>
      <c r="N61" s="76"/>
      <c r="O61" s="76"/>
      <c r="P61" s="77"/>
    </row>
    <row r="62" spans="1:16" ht="30" customHeight="1" x14ac:dyDescent="0.25">
      <c r="A62" s="46"/>
      <c r="B62" s="8" t="s">
        <v>81</v>
      </c>
      <c r="C62" s="46" t="s">
        <v>12</v>
      </c>
      <c r="D62" s="9">
        <v>2</v>
      </c>
      <c r="E62" s="46"/>
      <c r="F62" s="46"/>
      <c r="G62" s="10"/>
      <c r="H62" s="10"/>
      <c r="I62" s="10"/>
      <c r="J62" s="46"/>
      <c r="K62" s="46"/>
      <c r="L62" s="39">
        <v>2096120</v>
      </c>
      <c r="M62" s="40"/>
      <c r="N62" s="57">
        <f t="shared" ref="N62:N65" si="12">ROUND(D62*L62,-3)</f>
        <v>4192000</v>
      </c>
      <c r="O62" s="57">
        <f t="shared" ref="O62:O65" si="13">ROUND(D62*L62,-3)</f>
        <v>4192000</v>
      </c>
      <c r="P62" s="46"/>
    </row>
    <row r="63" spans="1:16" ht="25.5" customHeight="1" x14ac:dyDescent="0.25">
      <c r="A63" s="46"/>
      <c r="B63" s="8" t="s">
        <v>82</v>
      </c>
      <c r="C63" s="46" t="s">
        <v>12</v>
      </c>
      <c r="D63" s="9">
        <v>2</v>
      </c>
      <c r="E63" s="46"/>
      <c r="F63" s="46"/>
      <c r="G63" s="10"/>
      <c r="H63" s="10"/>
      <c r="I63" s="10"/>
      <c r="J63" s="46"/>
      <c r="K63" s="46"/>
      <c r="L63" s="39">
        <v>381310</v>
      </c>
      <c r="M63" s="40"/>
      <c r="N63" s="57">
        <f t="shared" si="12"/>
        <v>763000</v>
      </c>
      <c r="O63" s="57">
        <f t="shared" si="13"/>
        <v>763000</v>
      </c>
      <c r="P63" s="46"/>
    </row>
    <row r="64" spans="1:16" ht="26.25" customHeight="1" x14ac:dyDescent="0.25">
      <c r="A64" s="46"/>
      <c r="B64" s="8" t="s">
        <v>34</v>
      </c>
      <c r="C64" s="46" t="s">
        <v>12</v>
      </c>
      <c r="D64" s="9">
        <v>26</v>
      </c>
      <c r="E64" s="46"/>
      <c r="F64" s="46"/>
      <c r="G64" s="10"/>
      <c r="H64" s="10"/>
      <c r="I64" s="10"/>
      <c r="J64" s="46"/>
      <c r="K64" s="46"/>
      <c r="L64" s="39">
        <v>26730</v>
      </c>
      <c r="M64" s="40"/>
      <c r="N64" s="57">
        <f t="shared" si="12"/>
        <v>695000</v>
      </c>
      <c r="O64" s="57">
        <f t="shared" si="13"/>
        <v>695000</v>
      </c>
      <c r="P64" s="46"/>
    </row>
    <row r="65" spans="1:16" ht="27.75" customHeight="1" x14ac:dyDescent="0.25">
      <c r="A65" s="46"/>
      <c r="B65" s="8" t="s">
        <v>44</v>
      </c>
      <c r="C65" s="46" t="s">
        <v>12</v>
      </c>
      <c r="D65" s="9">
        <v>31</v>
      </c>
      <c r="E65" s="46"/>
      <c r="F65" s="46"/>
      <c r="G65" s="10"/>
      <c r="H65" s="10"/>
      <c r="I65" s="10"/>
      <c r="J65" s="46"/>
      <c r="K65" s="46"/>
      <c r="L65" s="39">
        <v>7030</v>
      </c>
      <c r="M65" s="40"/>
      <c r="N65" s="57">
        <f t="shared" si="12"/>
        <v>218000</v>
      </c>
      <c r="O65" s="57">
        <f t="shared" si="13"/>
        <v>218000</v>
      </c>
      <c r="P65" s="46"/>
    </row>
    <row r="66" spans="1:16" ht="30" customHeight="1" x14ac:dyDescent="0.25">
      <c r="A66" s="46"/>
      <c r="B66" s="8" t="s">
        <v>75</v>
      </c>
      <c r="C66" s="46" t="s">
        <v>45</v>
      </c>
      <c r="D66" s="9">
        <f>(0.12*0.12*1.5)*8</f>
        <v>0.17280000000000001</v>
      </c>
      <c r="E66" s="46"/>
      <c r="F66" s="46"/>
      <c r="G66" s="10"/>
      <c r="H66" s="10"/>
      <c r="I66" s="10"/>
      <c r="J66" s="46" t="s">
        <v>74</v>
      </c>
      <c r="K66" s="46"/>
      <c r="L66" s="39">
        <v>2828000</v>
      </c>
      <c r="M66" s="106">
        <v>1.1819999999999999</v>
      </c>
      <c r="N66" s="57">
        <f>ROUND(D66*L66*M66,-3)</f>
        <v>578000</v>
      </c>
      <c r="O66" s="57">
        <f>ROUND(D66*L66*M66,-3)</f>
        <v>578000</v>
      </c>
      <c r="P66" s="19"/>
    </row>
    <row r="67" spans="1:16" ht="24.75" customHeight="1" x14ac:dyDescent="0.25">
      <c r="A67" s="46"/>
      <c r="B67" s="13" t="s">
        <v>14</v>
      </c>
      <c r="C67" s="46"/>
      <c r="D67" s="46"/>
      <c r="E67" s="46"/>
      <c r="F67" s="46"/>
      <c r="G67" s="10"/>
      <c r="H67" s="10"/>
      <c r="I67" s="10"/>
      <c r="J67" s="46"/>
      <c r="K67" s="46"/>
      <c r="L67" s="12"/>
      <c r="M67" s="9"/>
      <c r="N67" s="56"/>
      <c r="O67" s="56"/>
      <c r="P67" s="8"/>
    </row>
    <row r="68" spans="1:16" ht="136.5" customHeight="1" x14ac:dyDescent="0.25">
      <c r="A68" s="46"/>
      <c r="B68" s="8" t="s">
        <v>46</v>
      </c>
      <c r="C68" s="46" t="s">
        <v>10</v>
      </c>
      <c r="D68" s="46"/>
      <c r="E68" s="46">
        <v>75</v>
      </c>
      <c r="F68" s="46">
        <v>1</v>
      </c>
      <c r="G68" s="10">
        <v>61.9</v>
      </c>
      <c r="H68" s="10">
        <v>61.9</v>
      </c>
      <c r="I68" s="45">
        <f>G68-H68</f>
        <v>0</v>
      </c>
      <c r="J68" s="46" t="s">
        <v>47</v>
      </c>
      <c r="K68" s="46" t="s">
        <v>11</v>
      </c>
      <c r="L68" s="11">
        <v>36000</v>
      </c>
      <c r="M68" s="40">
        <v>1</v>
      </c>
      <c r="N68" s="57">
        <f>ROUND(H68*L68*M68,-3)</f>
        <v>2228000</v>
      </c>
      <c r="O68" s="57">
        <f>ROUND(H68*L68*M68,-3)</f>
        <v>2228000</v>
      </c>
      <c r="P68" s="8"/>
    </row>
    <row r="69" spans="1:16" ht="23.25" customHeight="1" x14ac:dyDescent="0.25">
      <c r="A69" s="46"/>
      <c r="B69" s="13" t="s">
        <v>94</v>
      </c>
      <c r="C69" s="46"/>
      <c r="D69" s="46"/>
      <c r="E69" s="46"/>
      <c r="F69" s="46"/>
      <c r="G69" s="10"/>
      <c r="H69" s="10"/>
      <c r="I69" s="10"/>
      <c r="J69" s="4"/>
      <c r="K69" s="46"/>
      <c r="L69" s="11"/>
      <c r="M69" s="38"/>
      <c r="N69" s="58"/>
      <c r="O69" s="58"/>
      <c r="P69" s="8"/>
    </row>
    <row r="70" spans="1:16" ht="51" customHeight="1" x14ac:dyDescent="0.25">
      <c r="A70" s="14"/>
      <c r="B70" s="47" t="s">
        <v>96</v>
      </c>
      <c r="C70" s="14"/>
      <c r="D70" s="14"/>
      <c r="E70" s="14"/>
      <c r="F70" s="14"/>
      <c r="G70" s="16"/>
      <c r="H70" s="16">
        <f>H68</f>
        <v>61.9</v>
      </c>
      <c r="I70" s="16"/>
      <c r="J70" s="14"/>
      <c r="K70" s="14"/>
      <c r="L70" s="17">
        <v>36000</v>
      </c>
      <c r="M70" s="37">
        <v>2</v>
      </c>
      <c r="N70" s="59">
        <f>ROUND(H70*L70*M70,-3)</f>
        <v>4457000</v>
      </c>
      <c r="O70" s="60">
        <f>ROUND(H70*L70*M70,-3)</f>
        <v>4457000</v>
      </c>
      <c r="P70" s="15"/>
    </row>
    <row r="71" spans="1:16" ht="36" customHeight="1" x14ac:dyDescent="0.25">
      <c r="A71" s="78">
        <v>9</v>
      </c>
      <c r="B71" s="79" t="s">
        <v>76</v>
      </c>
      <c r="C71" s="78"/>
      <c r="D71" s="80"/>
      <c r="E71" s="78"/>
      <c r="F71" s="78"/>
      <c r="G71" s="81"/>
      <c r="H71" s="81"/>
      <c r="I71" s="81"/>
      <c r="J71" s="78"/>
      <c r="K71" s="78"/>
      <c r="L71" s="82"/>
      <c r="M71" s="83"/>
      <c r="N71" s="84">
        <f>SUM(N73:N80)</f>
        <v>17800000</v>
      </c>
      <c r="O71" s="84">
        <f>SUM(O73:O80)</f>
        <v>17800000</v>
      </c>
      <c r="P71" s="79"/>
    </row>
    <row r="72" spans="1:16" ht="21" customHeight="1" x14ac:dyDescent="0.25">
      <c r="A72" s="72"/>
      <c r="B72" s="73" t="s">
        <v>15</v>
      </c>
      <c r="C72" s="72"/>
      <c r="D72" s="72"/>
      <c r="E72" s="72"/>
      <c r="F72" s="72"/>
      <c r="G72" s="74"/>
      <c r="H72" s="74"/>
      <c r="I72" s="74"/>
      <c r="J72" s="72"/>
      <c r="K72" s="72"/>
      <c r="L72" s="75"/>
      <c r="M72" s="85"/>
      <c r="N72" s="76"/>
      <c r="O72" s="76"/>
      <c r="P72" s="77"/>
    </row>
    <row r="73" spans="1:16" ht="27.75" customHeight="1" x14ac:dyDescent="0.25">
      <c r="A73" s="46"/>
      <c r="B73" s="8" t="s">
        <v>34</v>
      </c>
      <c r="C73" s="46" t="s">
        <v>12</v>
      </c>
      <c r="D73" s="9">
        <v>93</v>
      </c>
      <c r="E73" s="46"/>
      <c r="F73" s="46"/>
      <c r="G73" s="10"/>
      <c r="H73" s="10"/>
      <c r="I73" s="10"/>
      <c r="J73" s="46"/>
      <c r="K73" s="46"/>
      <c r="L73" s="39">
        <v>26730</v>
      </c>
      <c r="M73" s="40"/>
      <c r="N73" s="57">
        <f t="shared" ref="N73:N76" si="14">ROUND(D73*L73,-3)</f>
        <v>2486000</v>
      </c>
      <c r="O73" s="57">
        <f t="shared" ref="O73:O76" si="15">ROUND(D73*L73,-3)</f>
        <v>2486000</v>
      </c>
      <c r="P73" s="46"/>
    </row>
    <row r="74" spans="1:16" ht="30" customHeight="1" x14ac:dyDescent="0.25">
      <c r="A74" s="46"/>
      <c r="B74" s="8" t="s">
        <v>44</v>
      </c>
      <c r="C74" s="46" t="s">
        <v>12</v>
      </c>
      <c r="D74" s="9">
        <v>21</v>
      </c>
      <c r="E74" s="46"/>
      <c r="F74" s="46"/>
      <c r="G74" s="10"/>
      <c r="H74" s="10"/>
      <c r="I74" s="10"/>
      <c r="J74" s="46"/>
      <c r="K74" s="46"/>
      <c r="L74" s="39">
        <v>7030</v>
      </c>
      <c r="M74" s="40"/>
      <c r="N74" s="57">
        <f t="shared" si="14"/>
        <v>148000</v>
      </c>
      <c r="O74" s="57">
        <f t="shared" si="15"/>
        <v>148000</v>
      </c>
      <c r="P74" s="46"/>
    </row>
    <row r="75" spans="1:16" ht="32.25" customHeight="1" x14ac:dyDescent="0.25">
      <c r="A75" s="46"/>
      <c r="B75" s="8" t="s">
        <v>83</v>
      </c>
      <c r="C75" s="46" t="s">
        <v>12</v>
      </c>
      <c r="D75" s="9">
        <v>2</v>
      </c>
      <c r="E75" s="46"/>
      <c r="F75" s="46"/>
      <c r="G75" s="10"/>
      <c r="H75" s="10"/>
      <c r="I75" s="10"/>
      <c r="J75" s="46"/>
      <c r="K75" s="46"/>
      <c r="L75" s="39">
        <v>73490</v>
      </c>
      <c r="M75" s="40"/>
      <c r="N75" s="57">
        <f t="shared" si="14"/>
        <v>147000</v>
      </c>
      <c r="O75" s="57">
        <f t="shared" si="15"/>
        <v>147000</v>
      </c>
      <c r="P75" s="46"/>
    </row>
    <row r="76" spans="1:16" ht="27.75" customHeight="1" x14ac:dyDescent="0.25">
      <c r="A76" s="46"/>
      <c r="B76" s="8" t="s">
        <v>84</v>
      </c>
      <c r="C76" s="46" t="s">
        <v>12</v>
      </c>
      <c r="D76" s="9">
        <v>1</v>
      </c>
      <c r="E76" s="46"/>
      <c r="F76" s="46"/>
      <c r="G76" s="10"/>
      <c r="H76" s="10"/>
      <c r="I76" s="10"/>
      <c r="J76" s="46"/>
      <c r="K76" s="46"/>
      <c r="L76" s="39">
        <v>255620</v>
      </c>
      <c r="M76" s="40"/>
      <c r="N76" s="57">
        <f t="shared" si="14"/>
        <v>256000</v>
      </c>
      <c r="O76" s="57">
        <f t="shared" si="15"/>
        <v>256000</v>
      </c>
      <c r="P76" s="46"/>
    </row>
    <row r="77" spans="1:16" ht="21" customHeight="1" x14ac:dyDescent="0.25">
      <c r="A77" s="46"/>
      <c r="B77" s="13" t="s">
        <v>14</v>
      </c>
      <c r="C77" s="46"/>
      <c r="D77" s="46"/>
      <c r="E77" s="46"/>
      <c r="F77" s="46"/>
      <c r="G77" s="10"/>
      <c r="H77" s="10"/>
      <c r="I77" s="10"/>
      <c r="J77" s="46"/>
      <c r="K77" s="46"/>
      <c r="L77" s="12"/>
      <c r="M77" s="9"/>
      <c r="N77" s="56"/>
      <c r="O77" s="56"/>
      <c r="P77" s="8"/>
    </row>
    <row r="78" spans="1:16" ht="136.5" customHeight="1" x14ac:dyDescent="0.25">
      <c r="A78" s="46"/>
      <c r="B78" s="8" t="s">
        <v>46</v>
      </c>
      <c r="C78" s="46" t="s">
        <v>10</v>
      </c>
      <c r="D78" s="46"/>
      <c r="E78" s="46">
        <v>76</v>
      </c>
      <c r="F78" s="46">
        <v>1</v>
      </c>
      <c r="G78" s="10">
        <v>136.69999999999999</v>
      </c>
      <c r="H78" s="10">
        <v>136.69999999999999</v>
      </c>
      <c r="I78" s="45">
        <f>G78-H78</f>
        <v>0</v>
      </c>
      <c r="J78" s="46" t="s">
        <v>48</v>
      </c>
      <c r="K78" s="46" t="s">
        <v>11</v>
      </c>
      <c r="L78" s="11">
        <v>36000</v>
      </c>
      <c r="M78" s="40">
        <v>1</v>
      </c>
      <c r="N78" s="57">
        <f t="shared" ref="N78" si="16">ROUND(H78*L78*M78,-3)</f>
        <v>4921000</v>
      </c>
      <c r="O78" s="57">
        <f>ROUND(H78*L78*M78,-3)</f>
        <v>4921000</v>
      </c>
      <c r="P78" s="8"/>
    </row>
    <row r="79" spans="1:16" ht="28.5" customHeight="1" x14ac:dyDescent="0.25">
      <c r="A79" s="46"/>
      <c r="B79" s="13" t="s">
        <v>94</v>
      </c>
      <c r="C79" s="46"/>
      <c r="D79" s="46"/>
      <c r="E79" s="46"/>
      <c r="F79" s="46"/>
      <c r="G79" s="10"/>
      <c r="H79" s="10"/>
      <c r="I79" s="10"/>
      <c r="J79" s="4"/>
      <c r="K79" s="46"/>
      <c r="L79" s="11"/>
      <c r="M79" s="38"/>
      <c r="N79" s="58"/>
      <c r="O79" s="58"/>
      <c r="P79" s="8"/>
    </row>
    <row r="80" spans="1:16" ht="58.5" customHeight="1" x14ac:dyDescent="0.25">
      <c r="A80" s="14"/>
      <c r="B80" s="47" t="s">
        <v>96</v>
      </c>
      <c r="C80" s="14"/>
      <c r="D80" s="14"/>
      <c r="E80" s="14"/>
      <c r="F80" s="14"/>
      <c r="G80" s="16"/>
      <c r="H80" s="16">
        <f>H78</f>
        <v>136.69999999999999</v>
      </c>
      <c r="I80" s="16"/>
      <c r="J80" s="14"/>
      <c r="K80" s="14"/>
      <c r="L80" s="17">
        <v>36000</v>
      </c>
      <c r="M80" s="37">
        <v>2</v>
      </c>
      <c r="N80" s="59">
        <f>ROUND(H80*L80*M80,-3)</f>
        <v>9842000</v>
      </c>
      <c r="O80" s="60">
        <f>ROUND(H80*L80*M80,-3)</f>
        <v>9842000</v>
      </c>
      <c r="P80" s="15"/>
    </row>
    <row r="81" spans="1:16" ht="37.5" customHeight="1" x14ac:dyDescent="0.25">
      <c r="A81" s="78">
        <v>10</v>
      </c>
      <c r="B81" s="79" t="s">
        <v>49</v>
      </c>
      <c r="C81" s="78"/>
      <c r="D81" s="80"/>
      <c r="E81" s="78"/>
      <c r="F81" s="78"/>
      <c r="G81" s="81"/>
      <c r="H81" s="81"/>
      <c r="I81" s="81"/>
      <c r="J81" s="78"/>
      <c r="K81" s="78"/>
      <c r="L81" s="82"/>
      <c r="M81" s="83"/>
      <c r="N81" s="84">
        <f>SUM(N83:N89)</f>
        <v>4894000</v>
      </c>
      <c r="O81" s="84">
        <f>SUM(O83:O89)</f>
        <v>4894000</v>
      </c>
      <c r="P81" s="79"/>
    </row>
    <row r="82" spans="1:16" ht="27" customHeight="1" x14ac:dyDescent="0.25">
      <c r="A82" s="72"/>
      <c r="B82" s="73" t="s">
        <v>15</v>
      </c>
      <c r="C82" s="72"/>
      <c r="D82" s="72"/>
      <c r="E82" s="72"/>
      <c r="F82" s="72"/>
      <c r="G82" s="74"/>
      <c r="H82" s="74"/>
      <c r="I82" s="74"/>
      <c r="J82" s="72"/>
      <c r="K82" s="72"/>
      <c r="L82" s="75"/>
      <c r="M82" s="85"/>
      <c r="N82" s="76"/>
      <c r="O82" s="76"/>
      <c r="P82" s="77"/>
    </row>
    <row r="83" spans="1:16" ht="30" customHeight="1" x14ac:dyDescent="0.25">
      <c r="A83" s="46"/>
      <c r="B83" s="8" t="s">
        <v>85</v>
      </c>
      <c r="C83" s="46" t="s">
        <v>12</v>
      </c>
      <c r="D83" s="9">
        <v>3</v>
      </c>
      <c r="E83" s="46"/>
      <c r="F83" s="46"/>
      <c r="G83" s="10"/>
      <c r="H83" s="10"/>
      <c r="I83" s="10"/>
      <c r="J83" s="46"/>
      <c r="K83" s="46"/>
      <c r="L83" s="39">
        <v>73490</v>
      </c>
      <c r="M83" s="40"/>
      <c r="N83" s="57">
        <f t="shared" ref="N83:N85" si="17">ROUND(D83*L83,-3)</f>
        <v>220000</v>
      </c>
      <c r="O83" s="57">
        <f t="shared" ref="O83:O85" si="18">ROUND(D83*L83,-3)</f>
        <v>220000</v>
      </c>
      <c r="P83" s="46"/>
    </row>
    <row r="84" spans="1:16" ht="30" customHeight="1" x14ac:dyDescent="0.25">
      <c r="A84" s="46"/>
      <c r="B84" s="8" t="s">
        <v>34</v>
      </c>
      <c r="C84" s="46" t="s">
        <v>12</v>
      </c>
      <c r="D84" s="9">
        <v>9</v>
      </c>
      <c r="E84" s="46"/>
      <c r="F84" s="46"/>
      <c r="G84" s="10"/>
      <c r="H84" s="10"/>
      <c r="I84" s="10"/>
      <c r="J84" s="46"/>
      <c r="K84" s="46"/>
      <c r="L84" s="39">
        <v>26730</v>
      </c>
      <c r="M84" s="40"/>
      <c r="N84" s="57">
        <f t="shared" si="17"/>
        <v>241000</v>
      </c>
      <c r="O84" s="57">
        <f t="shared" si="18"/>
        <v>241000</v>
      </c>
      <c r="P84" s="46"/>
    </row>
    <row r="85" spans="1:16" ht="30" customHeight="1" x14ac:dyDescent="0.25">
      <c r="A85" s="46"/>
      <c r="B85" s="8" t="s">
        <v>86</v>
      </c>
      <c r="C85" s="46" t="s">
        <v>12</v>
      </c>
      <c r="D85" s="9">
        <v>2</v>
      </c>
      <c r="E85" s="46"/>
      <c r="F85" s="46"/>
      <c r="G85" s="10"/>
      <c r="H85" s="10"/>
      <c r="I85" s="10"/>
      <c r="J85" s="46"/>
      <c r="K85" s="46"/>
      <c r="L85" s="39">
        <v>1099180</v>
      </c>
      <c r="M85" s="40"/>
      <c r="N85" s="57">
        <f t="shared" si="17"/>
        <v>2198000</v>
      </c>
      <c r="O85" s="57">
        <f t="shared" si="18"/>
        <v>2198000</v>
      </c>
      <c r="P85" s="46"/>
    </row>
    <row r="86" spans="1:16" ht="25.5" customHeight="1" x14ac:dyDescent="0.25">
      <c r="A86" s="46"/>
      <c r="B86" s="13" t="s">
        <v>14</v>
      </c>
      <c r="C86" s="46"/>
      <c r="D86" s="46"/>
      <c r="E86" s="46"/>
      <c r="F86" s="46"/>
      <c r="G86" s="10"/>
      <c r="H86" s="10"/>
      <c r="I86" s="10"/>
      <c r="J86" s="46"/>
      <c r="K86" s="46"/>
      <c r="L86" s="11"/>
      <c r="M86" s="9"/>
      <c r="N86" s="56"/>
      <c r="O86" s="56"/>
      <c r="P86" s="8"/>
    </row>
    <row r="87" spans="1:16" ht="141.75" customHeight="1" x14ac:dyDescent="0.25">
      <c r="A87" s="46"/>
      <c r="B87" s="8" t="s">
        <v>46</v>
      </c>
      <c r="C87" s="46" t="s">
        <v>10</v>
      </c>
      <c r="D87" s="46"/>
      <c r="E87" s="46">
        <v>96</v>
      </c>
      <c r="F87" s="46">
        <v>1</v>
      </c>
      <c r="G87" s="10">
        <v>619.79999999999995</v>
      </c>
      <c r="H87" s="10">
        <v>20.7</v>
      </c>
      <c r="I87" s="10">
        <f>G87-H87</f>
        <v>599.09999999999991</v>
      </c>
      <c r="J87" s="46" t="s">
        <v>50</v>
      </c>
      <c r="K87" s="46" t="s">
        <v>11</v>
      </c>
      <c r="L87" s="11">
        <v>36000</v>
      </c>
      <c r="M87" s="40">
        <v>1</v>
      </c>
      <c r="N87" s="57">
        <f t="shared" ref="N87" si="19">ROUND(H87*L87*M87,-3)</f>
        <v>745000</v>
      </c>
      <c r="O87" s="57">
        <f>ROUND(H87*L87*M87,-3)</f>
        <v>745000</v>
      </c>
      <c r="P87" s="8"/>
    </row>
    <row r="88" spans="1:16" ht="23.25" customHeight="1" x14ac:dyDescent="0.25">
      <c r="A88" s="46"/>
      <c r="B88" s="13" t="s">
        <v>94</v>
      </c>
      <c r="C88" s="46"/>
      <c r="D88" s="46"/>
      <c r="E88" s="46"/>
      <c r="F88" s="46"/>
      <c r="G88" s="10"/>
      <c r="H88" s="10"/>
      <c r="I88" s="10"/>
      <c r="J88" s="4"/>
      <c r="K88" s="46"/>
      <c r="L88" s="11"/>
      <c r="M88" s="38"/>
      <c r="N88" s="58"/>
      <c r="O88" s="58"/>
      <c r="P88" s="8"/>
    </row>
    <row r="89" spans="1:16" ht="55.5" customHeight="1" x14ac:dyDescent="0.25">
      <c r="A89" s="14"/>
      <c r="B89" s="47" t="s">
        <v>96</v>
      </c>
      <c r="C89" s="14"/>
      <c r="D89" s="14"/>
      <c r="E89" s="14"/>
      <c r="F89" s="14"/>
      <c r="G89" s="16"/>
      <c r="H89" s="16">
        <f>H87</f>
        <v>20.7</v>
      </c>
      <c r="I89" s="16"/>
      <c r="J89" s="14"/>
      <c r="K89" s="14"/>
      <c r="L89" s="17">
        <v>36000</v>
      </c>
      <c r="M89" s="37">
        <v>2</v>
      </c>
      <c r="N89" s="59">
        <f>ROUND(H89*L89*M89,-3)</f>
        <v>1490000</v>
      </c>
      <c r="O89" s="60">
        <f>ROUND(H89*L89*M89,-3)</f>
        <v>1490000</v>
      </c>
      <c r="P89" s="15"/>
    </row>
    <row r="90" spans="1:16" ht="36.75" customHeight="1" x14ac:dyDescent="0.25">
      <c r="A90" s="78">
        <v>11</v>
      </c>
      <c r="B90" s="79" t="s">
        <v>51</v>
      </c>
      <c r="C90" s="78"/>
      <c r="D90" s="80"/>
      <c r="E90" s="78"/>
      <c r="F90" s="78"/>
      <c r="G90" s="81"/>
      <c r="H90" s="81"/>
      <c r="I90" s="81"/>
      <c r="J90" s="78"/>
      <c r="K90" s="78"/>
      <c r="L90" s="82"/>
      <c r="M90" s="83"/>
      <c r="N90" s="84">
        <f>SUM(N92:N98)</f>
        <v>49531000</v>
      </c>
      <c r="O90" s="84">
        <f>SUM(O92:O98)</f>
        <v>49531000</v>
      </c>
      <c r="P90" s="79"/>
    </row>
    <row r="91" spans="1:16" ht="23.25" customHeight="1" x14ac:dyDescent="0.25">
      <c r="A91" s="72"/>
      <c r="B91" s="73" t="s">
        <v>15</v>
      </c>
      <c r="C91" s="72"/>
      <c r="D91" s="72"/>
      <c r="E91" s="72"/>
      <c r="F91" s="72"/>
      <c r="G91" s="74"/>
      <c r="H91" s="74"/>
      <c r="I91" s="74"/>
      <c r="J91" s="72"/>
      <c r="K91" s="72"/>
      <c r="L91" s="75"/>
      <c r="M91" s="85"/>
      <c r="N91" s="76"/>
      <c r="O91" s="76"/>
      <c r="P91" s="77"/>
    </row>
    <row r="92" spans="1:16" ht="30" customHeight="1" x14ac:dyDescent="0.25">
      <c r="A92" s="46"/>
      <c r="B92" s="8" t="s">
        <v>44</v>
      </c>
      <c r="C92" s="46" t="s">
        <v>12</v>
      </c>
      <c r="D92" s="9">
        <v>10</v>
      </c>
      <c r="E92" s="46"/>
      <c r="F92" s="46"/>
      <c r="G92" s="10"/>
      <c r="H92" s="10"/>
      <c r="I92" s="10"/>
      <c r="J92" s="46"/>
      <c r="K92" s="46"/>
      <c r="L92" s="39">
        <v>7030</v>
      </c>
      <c r="M92" s="40"/>
      <c r="N92" s="57">
        <f t="shared" ref="N92:N94" si="20">ROUND(D92*L92,-3)</f>
        <v>70000</v>
      </c>
      <c r="O92" s="57">
        <f t="shared" ref="O92:O94" si="21">ROUND(D92*L92,-3)</f>
        <v>70000</v>
      </c>
      <c r="P92" s="8"/>
    </row>
    <row r="93" spans="1:16" ht="37.5" customHeight="1" x14ac:dyDescent="0.25">
      <c r="A93" s="46"/>
      <c r="B93" s="8" t="s">
        <v>84</v>
      </c>
      <c r="C93" s="46" t="s">
        <v>12</v>
      </c>
      <c r="D93" s="9">
        <v>3</v>
      </c>
      <c r="E93" s="46"/>
      <c r="F93" s="46"/>
      <c r="G93" s="10"/>
      <c r="H93" s="10"/>
      <c r="I93" s="10"/>
      <c r="J93" s="46"/>
      <c r="K93" s="46"/>
      <c r="L93" s="39">
        <v>255620</v>
      </c>
      <c r="M93" s="40"/>
      <c r="N93" s="57">
        <f t="shared" si="20"/>
        <v>767000</v>
      </c>
      <c r="O93" s="57">
        <f t="shared" si="21"/>
        <v>767000</v>
      </c>
      <c r="P93" s="8"/>
    </row>
    <row r="94" spans="1:16" ht="35.25" customHeight="1" x14ac:dyDescent="0.25">
      <c r="A94" s="46"/>
      <c r="B94" s="8" t="s">
        <v>52</v>
      </c>
      <c r="C94" s="46" t="s">
        <v>10</v>
      </c>
      <c r="D94" s="9">
        <v>121</v>
      </c>
      <c r="E94" s="46"/>
      <c r="F94" s="46"/>
      <c r="G94" s="10"/>
      <c r="H94" s="10"/>
      <c r="I94" s="10"/>
      <c r="J94" s="46"/>
      <c r="K94" s="46"/>
      <c r="L94" s="39">
        <v>1680</v>
      </c>
      <c r="M94" s="40"/>
      <c r="N94" s="57">
        <f t="shared" si="20"/>
        <v>203000</v>
      </c>
      <c r="O94" s="57">
        <f t="shared" si="21"/>
        <v>203000</v>
      </c>
      <c r="P94" s="46"/>
    </row>
    <row r="95" spans="1:16" ht="31.5" customHeight="1" x14ac:dyDescent="0.25">
      <c r="A95" s="46"/>
      <c r="B95" s="13" t="s">
        <v>14</v>
      </c>
      <c r="C95" s="46"/>
      <c r="D95" s="46"/>
      <c r="E95" s="46"/>
      <c r="F95" s="46"/>
      <c r="G95" s="10"/>
      <c r="H95" s="10"/>
      <c r="I95" s="10"/>
      <c r="J95" s="46"/>
      <c r="K95" s="46"/>
      <c r="L95" s="11"/>
      <c r="M95" s="9"/>
      <c r="N95" s="56"/>
      <c r="O95" s="56"/>
      <c r="P95" s="8"/>
    </row>
    <row r="96" spans="1:16" ht="158.25" customHeight="1" x14ac:dyDescent="0.25">
      <c r="A96" s="46"/>
      <c r="B96" s="8" t="s">
        <v>23</v>
      </c>
      <c r="C96" s="46" t="s">
        <v>10</v>
      </c>
      <c r="D96" s="46"/>
      <c r="E96" s="46">
        <v>98</v>
      </c>
      <c r="F96" s="46">
        <v>1</v>
      </c>
      <c r="G96" s="10">
        <v>244.9</v>
      </c>
      <c r="H96" s="10">
        <f>139.4+105.5</f>
        <v>244.9</v>
      </c>
      <c r="I96" s="45">
        <f>G96-H96</f>
        <v>0</v>
      </c>
      <c r="J96" s="46" t="s">
        <v>53</v>
      </c>
      <c r="K96" s="46" t="s">
        <v>11</v>
      </c>
      <c r="L96" s="11">
        <v>33000</v>
      </c>
      <c r="M96" s="40">
        <v>1</v>
      </c>
      <c r="N96" s="57">
        <f t="shared" ref="N96" si="22">ROUND(H96*L96*M96,-3)</f>
        <v>8082000</v>
      </c>
      <c r="O96" s="57">
        <f>ROUND(H96*L96*M96,-3)</f>
        <v>8082000</v>
      </c>
      <c r="P96" s="46" t="s">
        <v>105</v>
      </c>
    </row>
    <row r="97" spans="1:16" ht="25.5" customHeight="1" x14ac:dyDescent="0.25">
      <c r="A97" s="46"/>
      <c r="B97" s="13" t="s">
        <v>94</v>
      </c>
      <c r="C97" s="46"/>
      <c r="D97" s="46"/>
      <c r="E97" s="46"/>
      <c r="F97" s="46"/>
      <c r="G97" s="10"/>
      <c r="H97" s="10"/>
      <c r="I97" s="10"/>
      <c r="J97" s="4"/>
      <c r="K97" s="46"/>
      <c r="L97" s="11"/>
      <c r="M97" s="38"/>
      <c r="N97" s="58"/>
      <c r="O97" s="58"/>
      <c r="P97" s="8"/>
    </row>
    <row r="98" spans="1:16" ht="57" customHeight="1" x14ac:dyDescent="0.25">
      <c r="A98" s="14"/>
      <c r="B98" s="47" t="s">
        <v>95</v>
      </c>
      <c r="C98" s="14"/>
      <c r="D98" s="14"/>
      <c r="E98" s="14"/>
      <c r="F98" s="14"/>
      <c r="G98" s="16"/>
      <c r="H98" s="16">
        <f>H96</f>
        <v>244.9</v>
      </c>
      <c r="I98" s="16"/>
      <c r="J98" s="14"/>
      <c r="K98" s="14"/>
      <c r="L98" s="17">
        <v>33000</v>
      </c>
      <c r="M98" s="37">
        <v>5</v>
      </c>
      <c r="N98" s="59">
        <f>ROUND(H98*L98*M98,-3)</f>
        <v>40409000</v>
      </c>
      <c r="O98" s="60">
        <f>ROUND(H98*L98*M98,-3)</f>
        <v>40409000</v>
      </c>
      <c r="P98" s="15"/>
    </row>
    <row r="99" spans="1:16" ht="45" customHeight="1" x14ac:dyDescent="0.25">
      <c r="A99" s="78">
        <v>12</v>
      </c>
      <c r="B99" s="79" t="s">
        <v>54</v>
      </c>
      <c r="C99" s="78"/>
      <c r="D99" s="80"/>
      <c r="E99" s="78"/>
      <c r="F99" s="78"/>
      <c r="G99" s="81"/>
      <c r="H99" s="81"/>
      <c r="I99" s="81"/>
      <c r="J99" s="78"/>
      <c r="K99" s="78"/>
      <c r="L99" s="82"/>
      <c r="M99" s="83"/>
      <c r="N99" s="84">
        <f>SUM(N101:N109)</f>
        <v>112402000</v>
      </c>
      <c r="O99" s="84">
        <f>SUM(O101:O109)</f>
        <v>112402000</v>
      </c>
      <c r="P99" s="79"/>
    </row>
    <row r="100" spans="1:16" ht="26.25" customHeight="1" x14ac:dyDescent="0.25">
      <c r="A100" s="72"/>
      <c r="B100" s="73" t="s">
        <v>15</v>
      </c>
      <c r="C100" s="72"/>
      <c r="D100" s="72"/>
      <c r="E100" s="72"/>
      <c r="F100" s="72"/>
      <c r="G100" s="74"/>
      <c r="H100" s="74"/>
      <c r="I100" s="74"/>
      <c r="J100" s="72"/>
      <c r="K100" s="72"/>
      <c r="L100" s="75"/>
      <c r="M100" s="85"/>
      <c r="N100" s="76"/>
      <c r="O100" s="76"/>
      <c r="P100" s="77"/>
    </row>
    <row r="101" spans="1:16" ht="36.75" customHeight="1" x14ac:dyDescent="0.25">
      <c r="A101" s="46"/>
      <c r="B101" s="8" t="s">
        <v>34</v>
      </c>
      <c r="C101" s="46" t="s">
        <v>12</v>
      </c>
      <c r="D101" s="9">
        <v>180</v>
      </c>
      <c r="E101" s="46"/>
      <c r="F101" s="46"/>
      <c r="G101" s="10"/>
      <c r="H101" s="10"/>
      <c r="I101" s="10"/>
      <c r="J101" s="46"/>
      <c r="K101" s="46"/>
      <c r="L101" s="39">
        <v>26730</v>
      </c>
      <c r="M101" s="40"/>
      <c r="N101" s="57">
        <f t="shared" ref="N101:N104" si="23">ROUND(D101*L101,-3)</f>
        <v>4811000</v>
      </c>
      <c r="O101" s="57">
        <f t="shared" ref="O101:O104" si="24">ROUND(D101*L101,-3)</f>
        <v>4811000</v>
      </c>
      <c r="P101" s="46"/>
    </row>
    <row r="102" spans="1:16" ht="30" customHeight="1" x14ac:dyDescent="0.25">
      <c r="A102" s="46"/>
      <c r="B102" s="8" t="s">
        <v>79</v>
      </c>
      <c r="C102" s="46" t="s">
        <v>12</v>
      </c>
      <c r="D102" s="9">
        <v>50</v>
      </c>
      <c r="E102" s="46"/>
      <c r="F102" s="46"/>
      <c r="G102" s="10"/>
      <c r="H102" s="10"/>
      <c r="I102" s="10"/>
      <c r="J102" s="46"/>
      <c r="K102" s="46"/>
      <c r="L102" s="39">
        <v>26730</v>
      </c>
      <c r="M102" s="40"/>
      <c r="N102" s="57">
        <f t="shared" si="23"/>
        <v>1337000</v>
      </c>
      <c r="O102" s="57">
        <f t="shared" si="24"/>
        <v>1337000</v>
      </c>
      <c r="P102" s="46"/>
    </row>
    <row r="103" spans="1:16" ht="30" customHeight="1" x14ac:dyDescent="0.25">
      <c r="A103" s="46"/>
      <c r="B103" s="8" t="s">
        <v>77</v>
      </c>
      <c r="C103" s="46" t="s">
        <v>10</v>
      </c>
      <c r="D103" s="9">
        <v>30</v>
      </c>
      <c r="E103" s="46"/>
      <c r="F103" s="46"/>
      <c r="G103" s="10"/>
      <c r="H103" s="10"/>
      <c r="I103" s="10"/>
      <c r="J103" s="46"/>
      <c r="K103" s="46"/>
      <c r="L103" s="39">
        <v>4220</v>
      </c>
      <c r="M103" s="40"/>
      <c r="N103" s="57">
        <f t="shared" si="23"/>
        <v>127000</v>
      </c>
      <c r="O103" s="57">
        <f t="shared" si="24"/>
        <v>127000</v>
      </c>
      <c r="P103" s="46"/>
    </row>
    <row r="104" spans="1:16" ht="33" customHeight="1" x14ac:dyDescent="0.25">
      <c r="A104" s="46"/>
      <c r="B104" s="8" t="s">
        <v>78</v>
      </c>
      <c r="C104" s="46" t="s">
        <v>12</v>
      </c>
      <c r="D104" s="9">
        <v>24</v>
      </c>
      <c r="E104" s="46"/>
      <c r="F104" s="46"/>
      <c r="G104" s="10"/>
      <c r="H104" s="10"/>
      <c r="I104" s="10"/>
      <c r="J104" s="46"/>
      <c r="K104" s="46"/>
      <c r="L104" s="39">
        <v>381310</v>
      </c>
      <c r="M104" s="40"/>
      <c r="N104" s="57">
        <f t="shared" si="23"/>
        <v>9151000</v>
      </c>
      <c r="O104" s="57">
        <f t="shared" si="24"/>
        <v>9151000</v>
      </c>
      <c r="P104" s="46"/>
    </row>
    <row r="105" spans="1:16" s="55" customFormat="1" ht="40.5" customHeight="1" x14ac:dyDescent="0.25">
      <c r="A105" s="49"/>
      <c r="B105" s="50" t="s">
        <v>97</v>
      </c>
      <c r="C105" s="49" t="s">
        <v>45</v>
      </c>
      <c r="D105" s="51">
        <f>(0.12*0.12*1.6)*20</f>
        <v>0.46080000000000004</v>
      </c>
      <c r="E105" s="49"/>
      <c r="F105" s="49"/>
      <c r="G105" s="52"/>
      <c r="H105" s="52"/>
      <c r="I105" s="52"/>
      <c r="J105" s="49" t="s">
        <v>74</v>
      </c>
      <c r="K105" s="49"/>
      <c r="L105" s="53">
        <v>2828000</v>
      </c>
      <c r="M105" s="54">
        <v>1.1819999999999999</v>
      </c>
      <c r="N105" s="57">
        <f>ROUND(D105*L105*M105,-3)</f>
        <v>1540000</v>
      </c>
      <c r="O105" s="61">
        <f>ROUND(D105*L105*M105,-3)</f>
        <v>1540000</v>
      </c>
      <c r="P105" s="49"/>
    </row>
    <row r="106" spans="1:16" ht="33.75" customHeight="1" x14ac:dyDescent="0.25">
      <c r="A106" s="46"/>
      <c r="B106" s="13" t="s">
        <v>14</v>
      </c>
      <c r="C106" s="46"/>
      <c r="D106" s="46"/>
      <c r="E106" s="46"/>
      <c r="F106" s="46"/>
      <c r="G106" s="10"/>
      <c r="H106" s="10"/>
      <c r="I106" s="10"/>
      <c r="J106" s="46"/>
      <c r="K106" s="46"/>
      <c r="L106" s="12"/>
      <c r="M106" s="9"/>
      <c r="N106" s="56"/>
      <c r="O106" s="56"/>
      <c r="P106" s="8"/>
    </row>
    <row r="107" spans="1:16" ht="154.5" customHeight="1" x14ac:dyDescent="0.25">
      <c r="A107" s="46"/>
      <c r="B107" s="8" t="s">
        <v>23</v>
      </c>
      <c r="C107" s="46" t="s">
        <v>10</v>
      </c>
      <c r="D107" s="46"/>
      <c r="E107" s="46">
        <v>99</v>
      </c>
      <c r="F107" s="46">
        <v>1</v>
      </c>
      <c r="G107" s="10">
        <v>482</v>
      </c>
      <c r="H107" s="10">
        <f>383.5+98.5</f>
        <v>482</v>
      </c>
      <c r="I107" s="45">
        <f>G107-H107</f>
        <v>0</v>
      </c>
      <c r="J107" s="46" t="s">
        <v>55</v>
      </c>
      <c r="K107" s="46" t="s">
        <v>11</v>
      </c>
      <c r="L107" s="11">
        <v>33000</v>
      </c>
      <c r="M107" s="40">
        <v>1</v>
      </c>
      <c r="N107" s="57">
        <f t="shared" ref="N107" si="25">ROUND(H107*L107*M107,-3)</f>
        <v>15906000</v>
      </c>
      <c r="O107" s="57">
        <f>ROUND(H107*L107*M107,-3)</f>
        <v>15906000</v>
      </c>
      <c r="P107" s="46" t="s">
        <v>106</v>
      </c>
    </row>
    <row r="108" spans="1:16" ht="30.75" customHeight="1" x14ac:dyDescent="0.25">
      <c r="A108" s="46"/>
      <c r="B108" s="13" t="s">
        <v>94</v>
      </c>
      <c r="C108" s="46"/>
      <c r="D108" s="46"/>
      <c r="E108" s="46"/>
      <c r="F108" s="46"/>
      <c r="G108" s="10"/>
      <c r="H108" s="10"/>
      <c r="I108" s="10"/>
      <c r="J108" s="4"/>
      <c r="K108" s="46"/>
      <c r="L108" s="11"/>
      <c r="M108" s="38"/>
      <c r="N108" s="58"/>
      <c r="O108" s="58"/>
      <c r="P108" s="8"/>
    </row>
    <row r="109" spans="1:16" ht="58.5" customHeight="1" x14ac:dyDescent="0.25">
      <c r="A109" s="14"/>
      <c r="B109" s="47" t="s">
        <v>95</v>
      </c>
      <c r="C109" s="14"/>
      <c r="D109" s="14"/>
      <c r="E109" s="14"/>
      <c r="F109" s="14"/>
      <c r="G109" s="16"/>
      <c r="H109" s="16">
        <f>H107</f>
        <v>482</v>
      </c>
      <c r="I109" s="16"/>
      <c r="J109" s="14"/>
      <c r="K109" s="14"/>
      <c r="L109" s="17">
        <v>33000</v>
      </c>
      <c r="M109" s="37">
        <v>5</v>
      </c>
      <c r="N109" s="59">
        <f>ROUND(H109*L109*M109,-3)</f>
        <v>79530000</v>
      </c>
      <c r="O109" s="60">
        <f>ROUND(H109*L109*M109,-3)</f>
        <v>79530000</v>
      </c>
      <c r="P109" s="15"/>
    </row>
    <row r="110" spans="1:16" ht="54" customHeight="1" x14ac:dyDescent="0.25">
      <c r="A110" s="78">
        <v>13</v>
      </c>
      <c r="B110" s="79" t="s">
        <v>80</v>
      </c>
      <c r="C110" s="78"/>
      <c r="D110" s="80"/>
      <c r="E110" s="78"/>
      <c r="F110" s="78"/>
      <c r="G110" s="81"/>
      <c r="H110" s="81"/>
      <c r="I110" s="81"/>
      <c r="J110" s="78"/>
      <c r="K110" s="78"/>
      <c r="L110" s="82"/>
      <c r="M110" s="83"/>
      <c r="N110" s="84">
        <f>SUM(N112:N120)</f>
        <v>152791000</v>
      </c>
      <c r="O110" s="84">
        <f>SUM(O112:O120)</f>
        <v>152791000</v>
      </c>
      <c r="P110" s="79"/>
    </row>
    <row r="111" spans="1:16" ht="22.5" customHeight="1" x14ac:dyDescent="0.25">
      <c r="A111" s="72"/>
      <c r="B111" s="73" t="s">
        <v>15</v>
      </c>
      <c r="C111" s="72"/>
      <c r="D111" s="72"/>
      <c r="E111" s="72"/>
      <c r="F111" s="72"/>
      <c r="G111" s="74"/>
      <c r="H111" s="74"/>
      <c r="I111" s="74"/>
      <c r="J111" s="72"/>
      <c r="K111" s="72"/>
      <c r="L111" s="75"/>
      <c r="M111" s="85"/>
      <c r="N111" s="76"/>
      <c r="O111" s="76"/>
      <c r="P111" s="77"/>
    </row>
    <row r="112" spans="1:16" ht="30" customHeight="1" x14ac:dyDescent="0.25">
      <c r="A112" s="46"/>
      <c r="B112" s="8" t="s">
        <v>34</v>
      </c>
      <c r="C112" s="46" t="s">
        <v>12</v>
      </c>
      <c r="D112" s="9">
        <v>120</v>
      </c>
      <c r="E112" s="46"/>
      <c r="F112" s="46"/>
      <c r="G112" s="10"/>
      <c r="H112" s="10"/>
      <c r="I112" s="10"/>
      <c r="J112" s="46"/>
      <c r="K112" s="46"/>
      <c r="L112" s="39">
        <v>26730</v>
      </c>
      <c r="M112" s="40"/>
      <c r="N112" s="57">
        <f t="shared" ref="N112:N114" si="26">ROUND(D112*L112,-3)</f>
        <v>3208000</v>
      </c>
      <c r="O112" s="57">
        <f t="shared" ref="O112:O114" si="27">ROUND(D112*L112,-3)</f>
        <v>3208000</v>
      </c>
      <c r="P112" s="112" t="s">
        <v>56</v>
      </c>
    </row>
    <row r="113" spans="1:16" ht="31.5" customHeight="1" x14ac:dyDescent="0.25">
      <c r="A113" s="46"/>
      <c r="B113" s="8" t="s">
        <v>82</v>
      </c>
      <c r="C113" s="46" t="s">
        <v>12</v>
      </c>
      <c r="D113" s="9">
        <v>36</v>
      </c>
      <c r="E113" s="46"/>
      <c r="F113" s="46"/>
      <c r="G113" s="10"/>
      <c r="H113" s="10"/>
      <c r="I113" s="10"/>
      <c r="J113" s="46"/>
      <c r="K113" s="46"/>
      <c r="L113" s="39">
        <v>381310</v>
      </c>
      <c r="M113" s="40"/>
      <c r="N113" s="57">
        <f t="shared" si="26"/>
        <v>13727000</v>
      </c>
      <c r="O113" s="57">
        <f t="shared" si="27"/>
        <v>13727000</v>
      </c>
      <c r="P113" s="112"/>
    </row>
    <row r="114" spans="1:16" ht="34.5" customHeight="1" x14ac:dyDescent="0.25">
      <c r="A114" s="46"/>
      <c r="B114" s="8" t="s">
        <v>29</v>
      </c>
      <c r="C114" s="46" t="s">
        <v>10</v>
      </c>
      <c r="D114" s="9">
        <v>162.5</v>
      </c>
      <c r="E114" s="46"/>
      <c r="F114" s="46"/>
      <c r="G114" s="10"/>
      <c r="H114" s="10"/>
      <c r="I114" s="10"/>
      <c r="J114" s="46"/>
      <c r="K114" s="46"/>
      <c r="L114" s="39">
        <v>3830</v>
      </c>
      <c r="M114" s="40"/>
      <c r="N114" s="57">
        <f t="shared" si="26"/>
        <v>622000</v>
      </c>
      <c r="O114" s="57">
        <f t="shared" si="27"/>
        <v>622000</v>
      </c>
      <c r="P114" s="46" t="s">
        <v>57</v>
      </c>
    </row>
    <row r="115" spans="1:16" ht="25.5" customHeight="1" x14ac:dyDescent="0.25">
      <c r="A115" s="46"/>
      <c r="B115" s="13" t="s">
        <v>14</v>
      </c>
      <c r="C115" s="46"/>
      <c r="D115" s="46"/>
      <c r="E115" s="46"/>
      <c r="F115" s="46"/>
      <c r="G115" s="18">
        <f>G116+G117+G118</f>
        <v>1259.5</v>
      </c>
      <c r="H115" s="18">
        <f t="shared" ref="H115:I115" si="28">H116+H117+H118</f>
        <v>683</v>
      </c>
      <c r="I115" s="18">
        <f t="shared" si="28"/>
        <v>576.5</v>
      </c>
      <c r="J115" s="46"/>
      <c r="K115" s="46"/>
      <c r="L115" s="12"/>
      <c r="M115" s="9"/>
      <c r="N115" s="56"/>
      <c r="O115" s="57">
        <f t="shared" ref="O115:O118" si="29">ROUND(H115*L115*M115,-3)</f>
        <v>0</v>
      </c>
      <c r="P115" s="8"/>
    </row>
    <row r="116" spans="1:16" ht="109.5" customHeight="1" x14ac:dyDescent="0.25">
      <c r="A116" s="46"/>
      <c r="B116" s="8" t="s">
        <v>23</v>
      </c>
      <c r="C116" s="46" t="s">
        <v>10</v>
      </c>
      <c r="D116" s="46"/>
      <c r="E116" s="46">
        <v>100</v>
      </c>
      <c r="F116" s="46">
        <v>1</v>
      </c>
      <c r="G116" s="10">
        <v>571.29999999999995</v>
      </c>
      <c r="H116" s="10">
        <v>358.8</v>
      </c>
      <c r="I116" s="10">
        <f t="shared" ref="I116:I118" si="30">G116-H116</f>
        <v>212.49999999999994</v>
      </c>
      <c r="J116" s="4" t="s">
        <v>58</v>
      </c>
      <c r="K116" s="46" t="s">
        <v>11</v>
      </c>
      <c r="L116" s="11">
        <v>33000</v>
      </c>
      <c r="M116" s="40">
        <v>1</v>
      </c>
      <c r="N116" s="57">
        <f t="shared" ref="N116:N118" si="31">ROUND(H116*L116*M116,-3)</f>
        <v>11840000</v>
      </c>
      <c r="O116" s="57">
        <f t="shared" si="29"/>
        <v>11840000</v>
      </c>
      <c r="P116" s="8"/>
    </row>
    <row r="117" spans="1:16" ht="118.5" customHeight="1" x14ac:dyDescent="0.25">
      <c r="A117" s="46"/>
      <c r="B117" s="8" t="s">
        <v>23</v>
      </c>
      <c r="C117" s="46" t="s">
        <v>10</v>
      </c>
      <c r="D117" s="46"/>
      <c r="E117" s="46">
        <v>101</v>
      </c>
      <c r="F117" s="46">
        <v>1</v>
      </c>
      <c r="G117" s="10">
        <v>161.69999999999999</v>
      </c>
      <c r="H117" s="10">
        <v>161.69999999999999</v>
      </c>
      <c r="I117" s="45">
        <f t="shared" si="30"/>
        <v>0</v>
      </c>
      <c r="J117" s="4" t="s">
        <v>59</v>
      </c>
      <c r="K117" s="46" t="s">
        <v>11</v>
      </c>
      <c r="L117" s="11">
        <v>33000</v>
      </c>
      <c r="M117" s="40">
        <v>1</v>
      </c>
      <c r="N117" s="57">
        <f t="shared" si="31"/>
        <v>5336000</v>
      </c>
      <c r="O117" s="57">
        <f t="shared" si="29"/>
        <v>5336000</v>
      </c>
      <c r="P117" s="8"/>
    </row>
    <row r="118" spans="1:16" ht="117.75" customHeight="1" x14ac:dyDescent="0.25">
      <c r="A118" s="46"/>
      <c r="B118" s="8" t="s">
        <v>23</v>
      </c>
      <c r="C118" s="46" t="s">
        <v>10</v>
      </c>
      <c r="D118" s="46"/>
      <c r="E118" s="46">
        <v>120</v>
      </c>
      <c r="F118" s="46">
        <v>1</v>
      </c>
      <c r="G118" s="10">
        <v>526.5</v>
      </c>
      <c r="H118" s="10">
        <v>162.5</v>
      </c>
      <c r="I118" s="10">
        <f t="shared" si="30"/>
        <v>364</v>
      </c>
      <c r="J118" s="4" t="s">
        <v>60</v>
      </c>
      <c r="K118" s="46" t="s">
        <v>11</v>
      </c>
      <c r="L118" s="11">
        <v>33000</v>
      </c>
      <c r="M118" s="40">
        <v>1</v>
      </c>
      <c r="N118" s="57">
        <f t="shared" si="31"/>
        <v>5363000</v>
      </c>
      <c r="O118" s="57">
        <f t="shared" si="29"/>
        <v>5363000</v>
      </c>
      <c r="P118" s="8"/>
    </row>
    <row r="119" spans="1:16" ht="22.5" customHeight="1" x14ac:dyDescent="0.25">
      <c r="A119" s="46"/>
      <c r="B119" s="13" t="s">
        <v>94</v>
      </c>
      <c r="C119" s="46"/>
      <c r="D119" s="46"/>
      <c r="E119" s="46"/>
      <c r="F119" s="46"/>
      <c r="G119" s="10"/>
      <c r="H119" s="10"/>
      <c r="I119" s="10"/>
      <c r="J119" s="4"/>
      <c r="K119" s="46"/>
      <c r="L119" s="11"/>
      <c r="M119" s="38"/>
      <c r="N119" s="58"/>
      <c r="O119" s="58"/>
      <c r="P119" s="8"/>
    </row>
    <row r="120" spans="1:16" ht="67.5" customHeight="1" x14ac:dyDescent="0.25">
      <c r="A120" s="14"/>
      <c r="B120" s="47" t="s">
        <v>110</v>
      </c>
      <c r="C120" s="14"/>
      <c r="D120" s="14"/>
      <c r="E120" s="14"/>
      <c r="F120" s="14"/>
      <c r="G120" s="16"/>
      <c r="H120" s="16">
        <f>H118+H117+H116</f>
        <v>683</v>
      </c>
      <c r="I120" s="16"/>
      <c r="J120" s="5"/>
      <c r="K120" s="14"/>
      <c r="L120" s="17">
        <v>33000</v>
      </c>
      <c r="M120" s="37">
        <v>5</v>
      </c>
      <c r="N120" s="59">
        <f>ROUND(H120*L120*M120,-3)</f>
        <v>112695000</v>
      </c>
      <c r="O120" s="60">
        <f>ROUND(H120*L120*M120,-3)</f>
        <v>112695000</v>
      </c>
      <c r="P120" s="15"/>
    </row>
    <row r="121" spans="1:16" ht="37.5" customHeight="1" x14ac:dyDescent="0.25">
      <c r="A121" s="78">
        <v>14</v>
      </c>
      <c r="B121" s="79" t="s">
        <v>61</v>
      </c>
      <c r="C121" s="78"/>
      <c r="D121" s="80"/>
      <c r="E121" s="78"/>
      <c r="F121" s="78"/>
      <c r="G121" s="81"/>
      <c r="H121" s="81"/>
      <c r="I121" s="81"/>
      <c r="J121" s="78"/>
      <c r="K121" s="78"/>
      <c r="L121" s="82"/>
      <c r="M121" s="83"/>
      <c r="N121" s="84">
        <f>SUM(N123:N127)</f>
        <v>45856000</v>
      </c>
      <c r="O121" s="84">
        <f>SUM(O123:O127)</f>
        <v>45856000</v>
      </c>
      <c r="P121" s="79"/>
    </row>
    <row r="122" spans="1:16" ht="25.5" customHeight="1" x14ac:dyDescent="0.25">
      <c r="A122" s="72"/>
      <c r="B122" s="73" t="s">
        <v>15</v>
      </c>
      <c r="C122" s="72"/>
      <c r="D122" s="72"/>
      <c r="E122" s="72"/>
      <c r="F122" s="72"/>
      <c r="G122" s="74"/>
      <c r="H122" s="74"/>
      <c r="I122" s="74"/>
      <c r="J122" s="72"/>
      <c r="K122" s="72"/>
      <c r="L122" s="75"/>
      <c r="M122" s="85"/>
      <c r="N122" s="76"/>
      <c r="O122" s="76"/>
      <c r="P122" s="77"/>
    </row>
    <row r="123" spans="1:16" ht="30" customHeight="1" x14ac:dyDescent="0.25">
      <c r="A123" s="46"/>
      <c r="B123" s="8" t="s">
        <v>29</v>
      </c>
      <c r="C123" s="46" t="s">
        <v>10</v>
      </c>
      <c r="D123" s="9">
        <v>227.2</v>
      </c>
      <c r="E123" s="46"/>
      <c r="F123" s="46"/>
      <c r="G123" s="10"/>
      <c r="H123" s="10"/>
      <c r="I123" s="10"/>
      <c r="J123" s="46"/>
      <c r="K123" s="46"/>
      <c r="L123" s="39">
        <v>3830</v>
      </c>
      <c r="M123" s="40"/>
      <c r="N123" s="57">
        <f>ROUND(D123*L123,-3)</f>
        <v>870000</v>
      </c>
      <c r="O123" s="57">
        <f>ROUND(D123*L123,-3)</f>
        <v>870000</v>
      </c>
      <c r="P123" s="46"/>
    </row>
    <row r="124" spans="1:16" ht="24" customHeight="1" x14ac:dyDescent="0.25">
      <c r="A124" s="46"/>
      <c r="B124" s="13" t="s">
        <v>14</v>
      </c>
      <c r="C124" s="46"/>
      <c r="D124" s="46"/>
      <c r="E124" s="46"/>
      <c r="F124" s="46"/>
      <c r="G124" s="10"/>
      <c r="H124" s="10"/>
      <c r="I124" s="10"/>
      <c r="J124" s="46"/>
      <c r="K124" s="46"/>
      <c r="L124" s="12"/>
      <c r="M124" s="9"/>
      <c r="N124" s="56"/>
      <c r="O124" s="56"/>
      <c r="P124" s="8"/>
    </row>
    <row r="125" spans="1:16" ht="144" customHeight="1" x14ac:dyDescent="0.25">
      <c r="A125" s="46"/>
      <c r="B125" s="8" t="s">
        <v>23</v>
      </c>
      <c r="C125" s="46" t="s">
        <v>10</v>
      </c>
      <c r="D125" s="46"/>
      <c r="E125" s="46">
        <v>102</v>
      </c>
      <c r="F125" s="46">
        <v>1</v>
      </c>
      <c r="G125" s="10">
        <v>227.2</v>
      </c>
      <c r="H125" s="10">
        <v>227.2</v>
      </c>
      <c r="I125" s="45">
        <f>G125-H125</f>
        <v>0</v>
      </c>
      <c r="J125" s="46" t="s">
        <v>100</v>
      </c>
      <c r="K125" s="46" t="s">
        <v>11</v>
      </c>
      <c r="L125" s="11">
        <v>33000</v>
      </c>
      <c r="M125" s="40">
        <v>1</v>
      </c>
      <c r="N125" s="57">
        <f t="shared" ref="N125" si="32">ROUND(H125*L125*M125,-3)</f>
        <v>7498000</v>
      </c>
      <c r="O125" s="57">
        <f>ROUND(H125*L125*M125,-3)</f>
        <v>7498000</v>
      </c>
      <c r="P125" s="8"/>
    </row>
    <row r="126" spans="1:16" ht="24" customHeight="1" x14ac:dyDescent="0.25">
      <c r="A126" s="46"/>
      <c r="B126" s="13" t="s">
        <v>94</v>
      </c>
      <c r="C126" s="46"/>
      <c r="D126" s="46"/>
      <c r="E126" s="46"/>
      <c r="F126" s="46"/>
      <c r="G126" s="10"/>
      <c r="H126" s="10"/>
      <c r="I126" s="10"/>
      <c r="J126" s="4"/>
      <c r="K126" s="46"/>
      <c r="L126" s="11"/>
      <c r="M126" s="38"/>
      <c r="N126" s="58"/>
      <c r="O126" s="58"/>
      <c r="P126" s="8"/>
    </row>
    <row r="127" spans="1:16" ht="62.25" customHeight="1" x14ac:dyDescent="0.25">
      <c r="A127" s="14"/>
      <c r="B127" s="47" t="s">
        <v>95</v>
      </c>
      <c r="C127" s="14"/>
      <c r="D127" s="14"/>
      <c r="E127" s="14"/>
      <c r="F127" s="14"/>
      <c r="G127" s="16"/>
      <c r="H127" s="16">
        <f>H125+H124+H123</f>
        <v>227.2</v>
      </c>
      <c r="I127" s="16"/>
      <c r="J127" s="5"/>
      <c r="K127" s="14"/>
      <c r="L127" s="17">
        <v>33000</v>
      </c>
      <c r="M127" s="37">
        <v>5</v>
      </c>
      <c r="N127" s="59">
        <f>ROUND(H127*L127*M127,-3)</f>
        <v>37488000</v>
      </c>
      <c r="O127" s="60">
        <f>ROUND(H127*L127*M127,-3)</f>
        <v>37488000</v>
      </c>
      <c r="P127" s="15"/>
    </row>
    <row r="128" spans="1:16" ht="38.25" customHeight="1" x14ac:dyDescent="0.25">
      <c r="A128" s="78">
        <v>15</v>
      </c>
      <c r="B128" s="79" t="s">
        <v>62</v>
      </c>
      <c r="C128" s="78"/>
      <c r="D128" s="80"/>
      <c r="E128" s="78"/>
      <c r="F128" s="78"/>
      <c r="G128" s="81"/>
      <c r="H128" s="81"/>
      <c r="I128" s="81"/>
      <c r="J128" s="78"/>
      <c r="K128" s="78"/>
      <c r="L128" s="82"/>
      <c r="M128" s="83"/>
      <c r="N128" s="84">
        <f>SUM(N130:N134)</f>
        <v>69092000</v>
      </c>
      <c r="O128" s="84">
        <f>SUM(O130:O134)</f>
        <v>69092000</v>
      </c>
      <c r="P128" s="79"/>
    </row>
    <row r="129" spans="1:16" ht="28.5" customHeight="1" x14ac:dyDescent="0.25">
      <c r="A129" s="72"/>
      <c r="B129" s="73" t="s">
        <v>15</v>
      </c>
      <c r="C129" s="72"/>
      <c r="D129" s="72"/>
      <c r="E129" s="72"/>
      <c r="F129" s="72"/>
      <c r="G129" s="74"/>
      <c r="H129" s="74"/>
      <c r="I129" s="74"/>
      <c r="J129" s="72"/>
      <c r="K129" s="72"/>
      <c r="L129" s="75"/>
      <c r="M129" s="85"/>
      <c r="N129" s="76"/>
      <c r="O129" s="76"/>
      <c r="P129" s="77"/>
    </row>
    <row r="130" spans="1:16" ht="27.75" customHeight="1" x14ac:dyDescent="0.25">
      <c r="A130" s="46"/>
      <c r="B130" s="8" t="s">
        <v>29</v>
      </c>
      <c r="C130" s="46" t="s">
        <v>10</v>
      </c>
      <c r="D130" s="9">
        <v>188.5</v>
      </c>
      <c r="E130" s="46"/>
      <c r="F130" s="46"/>
      <c r="G130" s="10"/>
      <c r="H130" s="10"/>
      <c r="I130" s="10"/>
      <c r="J130" s="46"/>
      <c r="K130" s="46"/>
      <c r="L130" s="39">
        <v>3830</v>
      </c>
      <c r="M130" s="40"/>
      <c r="N130" s="57">
        <f>ROUND(D130*L130,-3)</f>
        <v>722000</v>
      </c>
      <c r="O130" s="57">
        <f>ROUND(D130*L130,-3)</f>
        <v>722000</v>
      </c>
      <c r="P130" s="46"/>
    </row>
    <row r="131" spans="1:16" ht="29.25" customHeight="1" x14ac:dyDescent="0.25">
      <c r="A131" s="46"/>
      <c r="B131" s="13" t="s">
        <v>14</v>
      </c>
      <c r="C131" s="46"/>
      <c r="D131" s="46"/>
      <c r="E131" s="46"/>
      <c r="F131" s="46"/>
      <c r="G131" s="10"/>
      <c r="H131" s="10"/>
      <c r="I131" s="10"/>
      <c r="J131" s="46"/>
      <c r="K131" s="46"/>
      <c r="L131" s="12"/>
      <c r="M131" s="9"/>
      <c r="N131" s="56"/>
      <c r="O131" s="56"/>
      <c r="P131" s="8"/>
    </row>
    <row r="132" spans="1:16" ht="141.75" customHeight="1" x14ac:dyDescent="0.25">
      <c r="A132" s="46"/>
      <c r="B132" s="8" t="s">
        <v>23</v>
      </c>
      <c r="C132" s="46" t="s">
        <v>10</v>
      </c>
      <c r="D132" s="46"/>
      <c r="E132" s="46">
        <v>103</v>
      </c>
      <c r="F132" s="46">
        <v>1</v>
      </c>
      <c r="G132" s="10">
        <v>345.3</v>
      </c>
      <c r="H132" s="10">
        <f>188.5+156.8</f>
        <v>345.3</v>
      </c>
      <c r="I132" s="45">
        <f>G132-H132</f>
        <v>0</v>
      </c>
      <c r="J132" s="46" t="s">
        <v>63</v>
      </c>
      <c r="K132" s="46" t="s">
        <v>11</v>
      </c>
      <c r="L132" s="11">
        <v>33000</v>
      </c>
      <c r="M132" s="40">
        <v>1</v>
      </c>
      <c r="N132" s="57">
        <f t="shared" ref="N132" si="33">ROUND(H132*L132*M132,-3)</f>
        <v>11395000</v>
      </c>
      <c r="O132" s="57">
        <f>ROUND(H132*L132*M132,-3)</f>
        <v>11395000</v>
      </c>
      <c r="P132" s="46" t="s">
        <v>107</v>
      </c>
    </row>
    <row r="133" spans="1:16" ht="24" customHeight="1" x14ac:dyDescent="0.25">
      <c r="A133" s="46"/>
      <c r="B133" s="13" t="s">
        <v>94</v>
      </c>
      <c r="C133" s="46"/>
      <c r="D133" s="46"/>
      <c r="E133" s="46"/>
      <c r="F133" s="46"/>
      <c r="G133" s="10"/>
      <c r="H133" s="10"/>
      <c r="I133" s="10"/>
      <c r="J133" s="4"/>
      <c r="K133" s="46"/>
      <c r="L133" s="11"/>
      <c r="M133" s="38"/>
      <c r="N133" s="58"/>
      <c r="O133" s="58"/>
      <c r="P133" s="8"/>
    </row>
    <row r="134" spans="1:16" ht="57" customHeight="1" x14ac:dyDescent="0.25">
      <c r="A134" s="14"/>
      <c r="B134" s="47" t="s">
        <v>95</v>
      </c>
      <c r="C134" s="14"/>
      <c r="D134" s="14"/>
      <c r="E134" s="14"/>
      <c r="F134" s="14"/>
      <c r="G134" s="16"/>
      <c r="H134" s="16">
        <f>H132+H131+H130</f>
        <v>345.3</v>
      </c>
      <c r="I134" s="16"/>
      <c r="J134" s="5"/>
      <c r="K134" s="14"/>
      <c r="L134" s="17">
        <v>33000</v>
      </c>
      <c r="M134" s="37">
        <v>5</v>
      </c>
      <c r="N134" s="59">
        <f>ROUND(H134*L134*M134,-3)</f>
        <v>56975000</v>
      </c>
      <c r="O134" s="60">
        <f>ROUND(H134*L134*M134,-3)</f>
        <v>56975000</v>
      </c>
      <c r="P134" s="15"/>
    </row>
    <row r="135" spans="1:16" ht="37.5" customHeight="1" x14ac:dyDescent="0.25">
      <c r="A135" s="78">
        <v>16</v>
      </c>
      <c r="B135" s="79" t="s">
        <v>64</v>
      </c>
      <c r="C135" s="78"/>
      <c r="D135" s="80"/>
      <c r="E135" s="78"/>
      <c r="F135" s="78"/>
      <c r="G135" s="81"/>
      <c r="H135" s="81"/>
      <c r="I135" s="81"/>
      <c r="J135" s="78"/>
      <c r="K135" s="78"/>
      <c r="L135" s="82"/>
      <c r="M135" s="83"/>
      <c r="N135" s="84">
        <f>SUM(N137:N144)</f>
        <v>8339000</v>
      </c>
      <c r="O135" s="84">
        <f>SUM(O137:O144)</f>
        <v>8339000</v>
      </c>
      <c r="P135" s="79"/>
    </row>
    <row r="136" spans="1:16" ht="30" customHeight="1" x14ac:dyDescent="0.25">
      <c r="A136" s="72"/>
      <c r="B136" s="73" t="s">
        <v>15</v>
      </c>
      <c r="C136" s="72"/>
      <c r="D136" s="72"/>
      <c r="E136" s="72"/>
      <c r="F136" s="72"/>
      <c r="G136" s="74"/>
      <c r="H136" s="74"/>
      <c r="I136" s="74"/>
      <c r="J136" s="72"/>
      <c r="K136" s="72"/>
      <c r="L136" s="75"/>
      <c r="M136" s="85"/>
      <c r="N136" s="76"/>
      <c r="O136" s="76"/>
      <c r="P136" s="77"/>
    </row>
    <row r="137" spans="1:16" ht="27.75" customHeight="1" x14ac:dyDescent="0.25">
      <c r="A137" s="46"/>
      <c r="B137" s="8" t="s">
        <v>83</v>
      </c>
      <c r="C137" s="46" t="s">
        <v>12</v>
      </c>
      <c r="D137" s="9">
        <v>5</v>
      </c>
      <c r="E137" s="46"/>
      <c r="F137" s="46"/>
      <c r="G137" s="10"/>
      <c r="H137" s="10"/>
      <c r="I137" s="10"/>
      <c r="J137" s="46"/>
      <c r="K137" s="46"/>
      <c r="L137" s="39">
        <v>73490</v>
      </c>
      <c r="M137" s="40"/>
      <c r="N137" s="57">
        <f t="shared" ref="N137:N140" si="34">ROUND(D137*L137,-3)</f>
        <v>367000</v>
      </c>
      <c r="O137" s="57">
        <f t="shared" ref="O137:O140" si="35">ROUND(D137*L137,-3)</f>
        <v>367000</v>
      </c>
      <c r="P137" s="46"/>
    </row>
    <row r="138" spans="1:16" ht="30" customHeight="1" x14ac:dyDescent="0.25">
      <c r="A138" s="46"/>
      <c r="B138" s="8" t="s">
        <v>87</v>
      </c>
      <c r="C138" s="46" t="s">
        <v>12</v>
      </c>
      <c r="D138" s="9">
        <v>9</v>
      </c>
      <c r="E138" s="46"/>
      <c r="F138" s="46"/>
      <c r="G138" s="10"/>
      <c r="H138" s="10"/>
      <c r="I138" s="10"/>
      <c r="J138" s="46"/>
      <c r="K138" s="46"/>
      <c r="L138" s="39">
        <v>43670</v>
      </c>
      <c r="M138" s="40"/>
      <c r="N138" s="57">
        <f t="shared" si="34"/>
        <v>393000</v>
      </c>
      <c r="O138" s="57">
        <f t="shared" si="35"/>
        <v>393000</v>
      </c>
      <c r="P138" s="46"/>
    </row>
    <row r="139" spans="1:16" ht="30.75" customHeight="1" x14ac:dyDescent="0.25">
      <c r="A139" s="46"/>
      <c r="B139" s="8" t="s">
        <v>34</v>
      </c>
      <c r="C139" s="46" t="s">
        <v>12</v>
      </c>
      <c r="D139" s="9">
        <v>31</v>
      </c>
      <c r="E139" s="46"/>
      <c r="F139" s="46"/>
      <c r="G139" s="10"/>
      <c r="H139" s="10"/>
      <c r="I139" s="10"/>
      <c r="J139" s="46"/>
      <c r="K139" s="46"/>
      <c r="L139" s="39">
        <v>26730</v>
      </c>
      <c r="M139" s="40"/>
      <c r="N139" s="57">
        <f t="shared" si="34"/>
        <v>829000</v>
      </c>
      <c r="O139" s="57">
        <f t="shared" si="35"/>
        <v>829000</v>
      </c>
      <c r="P139" s="46"/>
    </row>
    <row r="140" spans="1:16" ht="39" customHeight="1" x14ac:dyDescent="0.25">
      <c r="A140" s="46"/>
      <c r="B140" s="8" t="s">
        <v>44</v>
      </c>
      <c r="C140" s="46" t="s">
        <v>12</v>
      </c>
      <c r="D140" s="9">
        <v>25</v>
      </c>
      <c r="E140" s="46"/>
      <c r="F140" s="46"/>
      <c r="G140" s="10"/>
      <c r="H140" s="10"/>
      <c r="I140" s="10"/>
      <c r="J140" s="46"/>
      <c r="K140" s="46"/>
      <c r="L140" s="39">
        <v>7030</v>
      </c>
      <c r="M140" s="40"/>
      <c r="N140" s="57">
        <f t="shared" si="34"/>
        <v>176000</v>
      </c>
      <c r="O140" s="57">
        <f t="shared" si="35"/>
        <v>176000</v>
      </c>
      <c r="P140" s="46"/>
    </row>
    <row r="141" spans="1:16" ht="30.75" customHeight="1" x14ac:dyDescent="0.25">
      <c r="A141" s="46"/>
      <c r="B141" s="13" t="s">
        <v>14</v>
      </c>
      <c r="C141" s="46"/>
      <c r="D141" s="46"/>
      <c r="E141" s="46"/>
      <c r="F141" s="46"/>
      <c r="G141" s="10"/>
      <c r="H141" s="10"/>
      <c r="I141" s="10"/>
      <c r="J141" s="46"/>
      <c r="K141" s="46"/>
      <c r="L141" s="12"/>
      <c r="M141" s="9"/>
      <c r="N141" s="56"/>
      <c r="O141" s="56"/>
      <c r="P141" s="8"/>
    </row>
    <row r="142" spans="1:16" ht="130.5" customHeight="1" x14ac:dyDescent="0.25">
      <c r="A142" s="46"/>
      <c r="B142" s="8" t="s">
        <v>23</v>
      </c>
      <c r="C142" s="46" t="s">
        <v>10</v>
      </c>
      <c r="D142" s="46"/>
      <c r="E142" s="46">
        <v>109</v>
      </c>
      <c r="F142" s="46">
        <v>1</v>
      </c>
      <c r="G142" s="10">
        <v>537</v>
      </c>
      <c r="H142" s="10">
        <v>33.200000000000003</v>
      </c>
      <c r="I142" s="10">
        <f>G142-H142</f>
        <v>503.8</v>
      </c>
      <c r="J142" s="46" t="s">
        <v>65</v>
      </c>
      <c r="K142" s="46" t="s">
        <v>11</v>
      </c>
      <c r="L142" s="11">
        <v>33000</v>
      </c>
      <c r="M142" s="40">
        <v>1</v>
      </c>
      <c r="N142" s="57">
        <f t="shared" ref="N142" si="36">ROUND(H142*L142*M142,-3)</f>
        <v>1096000</v>
      </c>
      <c r="O142" s="57">
        <f>ROUND(H142*L142*M142,-3)</f>
        <v>1096000</v>
      </c>
      <c r="P142" s="8"/>
    </row>
    <row r="143" spans="1:16" ht="28.5" customHeight="1" x14ac:dyDescent="0.25">
      <c r="A143" s="46"/>
      <c r="B143" s="13" t="s">
        <v>94</v>
      </c>
      <c r="C143" s="46"/>
      <c r="D143" s="46"/>
      <c r="E143" s="46"/>
      <c r="F143" s="46"/>
      <c r="G143" s="10"/>
      <c r="H143" s="10"/>
      <c r="I143" s="10"/>
      <c r="J143" s="4"/>
      <c r="K143" s="46"/>
      <c r="L143" s="11"/>
      <c r="M143" s="38"/>
      <c r="N143" s="58"/>
      <c r="O143" s="58"/>
      <c r="P143" s="8"/>
    </row>
    <row r="144" spans="1:16" ht="57" customHeight="1" x14ac:dyDescent="0.25">
      <c r="A144" s="14"/>
      <c r="B144" s="47" t="s">
        <v>95</v>
      </c>
      <c r="C144" s="14"/>
      <c r="D144" s="14"/>
      <c r="E144" s="14"/>
      <c r="F144" s="14"/>
      <c r="G144" s="16"/>
      <c r="H144" s="16">
        <f>H142+H141+H140</f>
        <v>33.200000000000003</v>
      </c>
      <c r="I144" s="16"/>
      <c r="J144" s="5"/>
      <c r="K144" s="14"/>
      <c r="L144" s="17">
        <v>33000</v>
      </c>
      <c r="M144" s="37">
        <v>5</v>
      </c>
      <c r="N144" s="59">
        <f>ROUND(H144*L144*M144,-3)</f>
        <v>5478000</v>
      </c>
      <c r="O144" s="60">
        <f>ROUND(H144*L144*M144,-3)</f>
        <v>5478000</v>
      </c>
      <c r="P144" s="15"/>
    </row>
    <row r="145" spans="1:16" ht="44.25" customHeight="1" x14ac:dyDescent="0.25">
      <c r="A145" s="78">
        <v>17</v>
      </c>
      <c r="B145" s="79" t="s">
        <v>66</v>
      </c>
      <c r="C145" s="78"/>
      <c r="D145" s="80"/>
      <c r="E145" s="78"/>
      <c r="F145" s="78"/>
      <c r="G145" s="81"/>
      <c r="H145" s="81"/>
      <c r="I145" s="81"/>
      <c r="J145" s="78"/>
      <c r="K145" s="78"/>
      <c r="L145" s="82"/>
      <c r="M145" s="83"/>
      <c r="N145" s="84">
        <f>SUM(N147:N152)</f>
        <v>17186000</v>
      </c>
      <c r="O145" s="84">
        <f>SUM(O147:O152)</f>
        <v>17186000</v>
      </c>
      <c r="P145" s="79"/>
    </row>
    <row r="146" spans="1:16" ht="29.25" customHeight="1" x14ac:dyDescent="0.25">
      <c r="A146" s="72"/>
      <c r="B146" s="73" t="s">
        <v>15</v>
      </c>
      <c r="C146" s="72"/>
      <c r="D146" s="72"/>
      <c r="E146" s="72"/>
      <c r="F146" s="72"/>
      <c r="G146" s="74"/>
      <c r="H146" s="74"/>
      <c r="I146" s="74"/>
      <c r="J146" s="72"/>
      <c r="K146" s="72"/>
      <c r="L146" s="75"/>
      <c r="M146" s="85"/>
      <c r="N146" s="76"/>
      <c r="O146" s="76"/>
      <c r="P146" s="77"/>
    </row>
    <row r="147" spans="1:16" ht="30" customHeight="1" x14ac:dyDescent="0.25">
      <c r="A147" s="46"/>
      <c r="B147" s="8" t="s">
        <v>88</v>
      </c>
      <c r="C147" s="46" t="s">
        <v>12</v>
      </c>
      <c r="D147" s="9">
        <v>1</v>
      </c>
      <c r="E147" s="46"/>
      <c r="F147" s="46"/>
      <c r="G147" s="10"/>
      <c r="H147" s="10"/>
      <c r="I147" s="10"/>
      <c r="J147" s="46"/>
      <c r="K147" s="46"/>
      <c r="L147" s="39">
        <v>2187720</v>
      </c>
      <c r="M147" s="40"/>
      <c r="N147" s="57">
        <f t="shared" ref="N147:N148" si="37">ROUND(D147*L147,-3)</f>
        <v>2188000</v>
      </c>
      <c r="O147" s="57">
        <f t="shared" ref="O147:O148" si="38">ROUND(D147*L147,-3)</f>
        <v>2188000</v>
      </c>
      <c r="P147" s="46"/>
    </row>
    <row r="148" spans="1:16" ht="38.25" customHeight="1" x14ac:dyDescent="0.25">
      <c r="A148" s="46"/>
      <c r="B148" s="8" t="s">
        <v>34</v>
      </c>
      <c r="C148" s="46" t="s">
        <v>12</v>
      </c>
      <c r="D148" s="9">
        <v>10</v>
      </c>
      <c r="E148" s="46"/>
      <c r="F148" s="46"/>
      <c r="G148" s="10"/>
      <c r="H148" s="10"/>
      <c r="I148" s="10"/>
      <c r="J148" s="46"/>
      <c r="K148" s="46"/>
      <c r="L148" s="39">
        <v>26730</v>
      </c>
      <c r="M148" s="40"/>
      <c r="N148" s="57">
        <f t="shared" si="37"/>
        <v>267000</v>
      </c>
      <c r="O148" s="57">
        <f t="shared" si="38"/>
        <v>267000</v>
      </c>
      <c r="P148" s="46"/>
    </row>
    <row r="149" spans="1:16" ht="36.75" customHeight="1" x14ac:dyDescent="0.25">
      <c r="A149" s="46"/>
      <c r="B149" s="13" t="s">
        <v>14</v>
      </c>
      <c r="C149" s="46"/>
      <c r="D149" s="46"/>
      <c r="E149" s="46"/>
      <c r="F149" s="46"/>
      <c r="G149" s="10"/>
      <c r="H149" s="10"/>
      <c r="I149" s="10"/>
      <c r="J149" s="46"/>
      <c r="K149" s="46"/>
      <c r="L149" s="12"/>
      <c r="M149" s="9"/>
      <c r="N149" s="56"/>
      <c r="O149" s="56"/>
      <c r="P149" s="8"/>
    </row>
    <row r="150" spans="1:16" ht="121.5" customHeight="1" x14ac:dyDescent="0.25">
      <c r="A150" s="46"/>
      <c r="B150" s="8" t="s">
        <v>23</v>
      </c>
      <c r="C150" s="46" t="s">
        <v>10</v>
      </c>
      <c r="D150" s="46"/>
      <c r="E150" s="46">
        <v>122</v>
      </c>
      <c r="F150" s="46">
        <v>1</v>
      </c>
      <c r="G150" s="10">
        <v>74.400000000000006</v>
      </c>
      <c r="H150" s="10">
        <f>5.8+68.6</f>
        <v>74.399999999999991</v>
      </c>
      <c r="I150" s="45">
        <f>G150-H150</f>
        <v>0</v>
      </c>
      <c r="J150" s="46" t="s">
        <v>67</v>
      </c>
      <c r="K150" s="46" t="s">
        <v>11</v>
      </c>
      <c r="L150" s="11">
        <v>33000</v>
      </c>
      <c r="M150" s="40">
        <v>1</v>
      </c>
      <c r="N150" s="57">
        <f t="shared" ref="N150" si="39">ROUND(H150*L150*M150,-3)</f>
        <v>2455000</v>
      </c>
      <c r="O150" s="57">
        <f>ROUND(H150*L150*M150,-3)</f>
        <v>2455000</v>
      </c>
      <c r="P150" s="46" t="s">
        <v>108</v>
      </c>
    </row>
    <row r="151" spans="1:16" ht="30" customHeight="1" x14ac:dyDescent="0.25">
      <c r="A151" s="46"/>
      <c r="B151" s="13" t="s">
        <v>94</v>
      </c>
      <c r="C151" s="46"/>
      <c r="D151" s="46"/>
      <c r="E151" s="46"/>
      <c r="F151" s="46"/>
      <c r="G151" s="10"/>
      <c r="H151" s="10"/>
      <c r="I151" s="10"/>
      <c r="J151" s="4"/>
      <c r="K151" s="46"/>
      <c r="L151" s="11"/>
      <c r="M151" s="38"/>
      <c r="N151" s="58"/>
      <c r="O151" s="58"/>
      <c r="P151" s="8"/>
    </row>
    <row r="152" spans="1:16" ht="63.75" customHeight="1" x14ac:dyDescent="0.25">
      <c r="A152" s="14"/>
      <c r="B152" s="47" t="s">
        <v>95</v>
      </c>
      <c r="C152" s="14"/>
      <c r="D152" s="14"/>
      <c r="E152" s="14"/>
      <c r="F152" s="14"/>
      <c r="G152" s="16"/>
      <c r="H152" s="16">
        <f>H150+H149+H148</f>
        <v>74.399999999999991</v>
      </c>
      <c r="I152" s="16"/>
      <c r="J152" s="5"/>
      <c r="K152" s="14"/>
      <c r="L152" s="17">
        <v>33000</v>
      </c>
      <c r="M152" s="37">
        <v>5</v>
      </c>
      <c r="N152" s="59">
        <f>ROUND(H152*L152*M152,-3)</f>
        <v>12276000</v>
      </c>
      <c r="O152" s="60">
        <f>ROUND(H152*L152*M152,-3)</f>
        <v>12276000</v>
      </c>
      <c r="P152" s="15"/>
    </row>
    <row r="153" spans="1:16" ht="41.25" customHeight="1" x14ac:dyDescent="0.25">
      <c r="A153" s="78">
        <v>18</v>
      </c>
      <c r="B153" s="79" t="s">
        <v>68</v>
      </c>
      <c r="C153" s="78"/>
      <c r="D153" s="80"/>
      <c r="E153" s="78"/>
      <c r="F153" s="78"/>
      <c r="G153" s="81"/>
      <c r="H153" s="81"/>
      <c r="I153" s="81"/>
      <c r="J153" s="78"/>
      <c r="K153" s="78"/>
      <c r="L153" s="82"/>
      <c r="M153" s="83"/>
      <c r="N153" s="84">
        <f>SUM(N155:N159)</f>
        <v>1507000</v>
      </c>
      <c r="O153" s="84">
        <f>SUM(O155:O159)</f>
        <v>1507000</v>
      </c>
      <c r="P153" s="79"/>
    </row>
    <row r="154" spans="1:16" ht="33.75" customHeight="1" x14ac:dyDescent="0.25">
      <c r="A154" s="72"/>
      <c r="B154" s="73" t="s">
        <v>15</v>
      </c>
      <c r="C154" s="72"/>
      <c r="D154" s="72"/>
      <c r="E154" s="72"/>
      <c r="F154" s="72"/>
      <c r="G154" s="74"/>
      <c r="H154" s="74"/>
      <c r="I154" s="74"/>
      <c r="J154" s="72"/>
      <c r="K154" s="72"/>
      <c r="L154" s="75"/>
      <c r="M154" s="85"/>
      <c r="N154" s="76"/>
      <c r="O154" s="76"/>
      <c r="P154" s="77"/>
    </row>
    <row r="155" spans="1:16" ht="35.25" customHeight="1" x14ac:dyDescent="0.25">
      <c r="A155" s="46"/>
      <c r="B155" s="8" t="s">
        <v>89</v>
      </c>
      <c r="C155" s="46" t="s">
        <v>12</v>
      </c>
      <c r="D155" s="9">
        <v>1</v>
      </c>
      <c r="E155" s="46"/>
      <c r="F155" s="46"/>
      <c r="G155" s="10"/>
      <c r="H155" s="10"/>
      <c r="I155" s="10"/>
      <c r="J155" s="46"/>
      <c r="K155" s="46"/>
      <c r="L155" s="39">
        <v>1099180</v>
      </c>
      <c r="M155" s="40"/>
      <c r="N155" s="57">
        <f>ROUND(D155*L155,-3)</f>
        <v>1099000</v>
      </c>
      <c r="O155" s="57">
        <f>ROUND(D155*L155,-3)</f>
        <v>1099000</v>
      </c>
      <c r="P155" s="46"/>
    </row>
    <row r="156" spans="1:16" ht="30.75" customHeight="1" x14ac:dyDescent="0.25">
      <c r="A156" s="46"/>
      <c r="B156" s="13" t="s">
        <v>14</v>
      </c>
      <c r="C156" s="46"/>
      <c r="D156" s="46"/>
      <c r="E156" s="46"/>
      <c r="F156" s="46"/>
      <c r="G156" s="10"/>
      <c r="H156" s="10"/>
      <c r="I156" s="10"/>
      <c r="J156" s="46"/>
      <c r="K156" s="46"/>
      <c r="L156" s="12"/>
      <c r="M156" s="9"/>
      <c r="N156" s="56"/>
      <c r="O156" s="56"/>
      <c r="P156" s="8"/>
    </row>
    <row r="157" spans="1:16" ht="135.75" customHeight="1" x14ac:dyDescent="0.25">
      <c r="A157" s="46"/>
      <c r="B157" s="8" t="s">
        <v>23</v>
      </c>
      <c r="C157" s="46" t="s">
        <v>10</v>
      </c>
      <c r="D157" s="46"/>
      <c r="E157" s="46">
        <v>124</v>
      </c>
      <c r="F157" s="46">
        <v>1</v>
      </c>
      <c r="G157" s="10">
        <v>242.9</v>
      </c>
      <c r="H157" s="10">
        <v>2.6</v>
      </c>
      <c r="I157" s="10">
        <f>G157-H157</f>
        <v>240.3</v>
      </c>
      <c r="J157" s="46" t="s">
        <v>69</v>
      </c>
      <c r="K157" s="46" t="s">
        <v>11</v>
      </c>
      <c r="L157" s="11">
        <v>33000</v>
      </c>
      <c r="M157" s="40">
        <v>1</v>
      </c>
      <c r="N157" s="57">
        <f t="shared" ref="N157" si="40">ROUND(H157*L157*M157,-3)</f>
        <v>86000</v>
      </c>
      <c r="O157" s="57">
        <f>ROUND(H157*L157*M157,-3)</f>
        <v>86000</v>
      </c>
      <c r="P157" s="8"/>
    </row>
    <row r="158" spans="1:16" ht="40.5" customHeight="1" x14ac:dyDescent="0.25">
      <c r="A158" s="46"/>
      <c r="B158" s="13" t="s">
        <v>94</v>
      </c>
      <c r="C158" s="46"/>
      <c r="D158" s="46"/>
      <c r="E158" s="46"/>
      <c r="F158" s="46"/>
      <c r="G158" s="10"/>
      <c r="H158" s="10"/>
      <c r="I158" s="10"/>
      <c r="J158" s="46"/>
      <c r="K158" s="46"/>
      <c r="L158" s="11"/>
      <c r="M158" s="38"/>
      <c r="N158" s="58"/>
      <c r="O158" s="58"/>
      <c r="P158" s="8"/>
    </row>
    <row r="159" spans="1:16" ht="174.75" customHeight="1" x14ac:dyDescent="0.25">
      <c r="A159" s="14"/>
      <c r="B159" s="48" t="s">
        <v>98</v>
      </c>
      <c r="C159" s="14"/>
      <c r="D159" s="14"/>
      <c r="E159" s="14"/>
      <c r="F159" s="14"/>
      <c r="G159" s="16"/>
      <c r="H159" s="16">
        <f>H157</f>
        <v>2.6</v>
      </c>
      <c r="I159" s="16"/>
      <c r="J159" s="14"/>
      <c r="K159" s="14"/>
      <c r="L159" s="17">
        <v>33000</v>
      </c>
      <c r="M159" s="37">
        <v>5</v>
      </c>
      <c r="N159" s="59">
        <f>ROUND(H159*L159*M159*75%,-3)</f>
        <v>322000</v>
      </c>
      <c r="O159" s="60">
        <f>ROUND(H159*L159*M159*75%,-3)</f>
        <v>322000</v>
      </c>
      <c r="P159" s="44" t="s">
        <v>99</v>
      </c>
    </row>
    <row r="160" spans="1:16" ht="33" customHeight="1" x14ac:dyDescent="0.25">
      <c r="A160" s="20">
        <v>19</v>
      </c>
      <c r="B160" s="21" t="s">
        <v>13</v>
      </c>
      <c r="C160" s="22"/>
      <c r="D160" s="23"/>
      <c r="E160" s="22"/>
      <c r="F160" s="22"/>
      <c r="G160" s="24"/>
      <c r="H160" s="24"/>
      <c r="I160" s="24"/>
      <c r="J160" s="25"/>
      <c r="K160" s="26"/>
      <c r="L160" s="22"/>
      <c r="M160" s="23"/>
      <c r="N160" s="62">
        <v>0</v>
      </c>
      <c r="O160" s="63">
        <v>0</v>
      </c>
      <c r="P160" s="27"/>
    </row>
    <row r="161" spans="1:16" ht="27" customHeight="1" x14ac:dyDescent="0.25">
      <c r="A161" s="91"/>
      <c r="B161" s="73" t="s">
        <v>14</v>
      </c>
      <c r="C161" s="91"/>
      <c r="D161" s="92"/>
      <c r="E161" s="91"/>
      <c r="F161" s="91"/>
      <c r="G161" s="93">
        <f>G162+G163+G164</f>
        <v>529.1</v>
      </c>
      <c r="H161" s="93">
        <f t="shared" ref="H161:I161" si="41">H162+H163+H164</f>
        <v>93.6</v>
      </c>
      <c r="I161" s="93">
        <f t="shared" si="41"/>
        <v>435.5</v>
      </c>
      <c r="J161" s="94"/>
      <c r="K161" s="95"/>
      <c r="L161" s="91"/>
      <c r="M161" s="92"/>
      <c r="N161" s="96"/>
      <c r="O161" s="97">
        <f t="shared" ref="O161" si="42">ROUND(H161*L161*M161,-3)</f>
        <v>0</v>
      </c>
      <c r="P161" s="77"/>
    </row>
    <row r="162" spans="1:16" ht="37.5" customHeight="1" x14ac:dyDescent="0.25">
      <c r="A162" s="28"/>
      <c r="B162" s="29" t="s">
        <v>17</v>
      </c>
      <c r="C162" s="28"/>
      <c r="D162" s="30"/>
      <c r="E162" s="28">
        <v>55</v>
      </c>
      <c r="F162" s="28">
        <v>1</v>
      </c>
      <c r="G162" s="31">
        <v>118.5</v>
      </c>
      <c r="H162" s="31">
        <v>28</v>
      </c>
      <c r="I162" s="10">
        <f t="shared" ref="I162:I164" si="43">G162-H162</f>
        <v>90.5</v>
      </c>
      <c r="J162" s="28" t="s">
        <v>16</v>
      </c>
      <c r="K162" s="32"/>
      <c r="L162" s="43"/>
      <c r="M162" s="43"/>
      <c r="N162" s="64">
        <v>0</v>
      </c>
      <c r="O162" s="65">
        <v>0</v>
      </c>
      <c r="P162" s="8"/>
    </row>
    <row r="163" spans="1:16" ht="31.5" customHeight="1" x14ac:dyDescent="0.25">
      <c r="A163" s="28"/>
      <c r="B163" s="29" t="s">
        <v>17</v>
      </c>
      <c r="C163" s="28"/>
      <c r="D163" s="30"/>
      <c r="E163" s="28">
        <v>77</v>
      </c>
      <c r="F163" s="28">
        <v>1</v>
      </c>
      <c r="G163" s="31">
        <v>307.5</v>
      </c>
      <c r="H163" s="31">
        <v>54.1</v>
      </c>
      <c r="I163" s="10">
        <f t="shared" si="43"/>
        <v>253.4</v>
      </c>
      <c r="J163" s="28" t="s">
        <v>16</v>
      </c>
      <c r="K163" s="32"/>
      <c r="L163" s="43"/>
      <c r="M163" s="43"/>
      <c r="N163" s="64">
        <v>0</v>
      </c>
      <c r="O163" s="65">
        <v>0</v>
      </c>
      <c r="P163" s="8"/>
    </row>
    <row r="164" spans="1:16" ht="33.75" customHeight="1" x14ac:dyDescent="0.25">
      <c r="A164" s="98"/>
      <c r="B164" s="99" t="s">
        <v>90</v>
      </c>
      <c r="C164" s="98"/>
      <c r="D164" s="100"/>
      <c r="E164" s="98">
        <v>97</v>
      </c>
      <c r="F164" s="98">
        <v>1</v>
      </c>
      <c r="G164" s="101">
        <v>103.1</v>
      </c>
      <c r="H164" s="101">
        <v>11.5</v>
      </c>
      <c r="I164" s="16">
        <f t="shared" si="43"/>
        <v>91.6</v>
      </c>
      <c r="J164" s="98" t="s">
        <v>16</v>
      </c>
      <c r="K164" s="102"/>
      <c r="L164" s="103"/>
      <c r="M164" s="103"/>
      <c r="N164" s="104">
        <v>0</v>
      </c>
      <c r="O164" s="105">
        <v>0</v>
      </c>
      <c r="P164" s="15"/>
    </row>
    <row r="165" spans="1:16" ht="36" customHeight="1" x14ac:dyDescent="0.25">
      <c r="A165" s="108" t="s">
        <v>111</v>
      </c>
      <c r="B165" s="108"/>
      <c r="C165" s="108"/>
      <c r="D165" s="108"/>
      <c r="E165" s="108"/>
      <c r="F165" s="108"/>
      <c r="G165" s="87"/>
      <c r="H165" s="87"/>
      <c r="I165" s="87"/>
      <c r="J165" s="88"/>
      <c r="K165" s="89"/>
      <c r="L165" s="89"/>
      <c r="M165" s="89"/>
      <c r="N165" s="90">
        <f>SUM(N6:N164)/2</f>
        <v>882050000</v>
      </c>
      <c r="O165" s="90">
        <f>SUM(O6:O164)/2</f>
        <v>882050000</v>
      </c>
      <c r="P165" s="89"/>
    </row>
    <row r="166" spans="1:16" ht="34.5" customHeight="1" x14ac:dyDescent="0.25">
      <c r="A166" s="113" t="s">
        <v>113</v>
      </c>
      <c r="B166" s="113"/>
      <c r="C166" s="113"/>
      <c r="D166" s="113"/>
      <c r="E166" s="113"/>
      <c r="F166" s="113"/>
      <c r="G166" s="113"/>
      <c r="H166" s="113"/>
      <c r="I166" s="113"/>
      <c r="J166" s="113"/>
      <c r="K166" s="113"/>
      <c r="L166" s="113"/>
      <c r="M166" s="113"/>
      <c r="N166" s="113"/>
      <c r="O166" s="113"/>
      <c r="P166" s="113"/>
    </row>
    <row r="167" spans="1:16" ht="36" customHeight="1" x14ac:dyDescent="0.25">
      <c r="A167" s="33"/>
      <c r="B167" s="33"/>
      <c r="C167" s="34"/>
      <c r="D167" s="34"/>
      <c r="E167" s="34"/>
      <c r="F167" s="34"/>
      <c r="G167" s="33"/>
      <c r="H167" s="35"/>
      <c r="I167" s="33"/>
      <c r="J167" s="107" t="s">
        <v>114</v>
      </c>
      <c r="K167" s="107"/>
      <c r="L167" s="107"/>
      <c r="M167" s="107"/>
      <c r="N167" s="107"/>
      <c r="O167" s="107"/>
      <c r="P167" s="107"/>
    </row>
  </sheetData>
  <mergeCells count="22">
    <mergeCell ref="A1:P1"/>
    <mergeCell ref="A2:P2"/>
    <mergeCell ref="E3:F3"/>
    <mergeCell ref="P3:P4"/>
    <mergeCell ref="H3:H4"/>
    <mergeCell ref="I3:I4"/>
    <mergeCell ref="J3:J4"/>
    <mergeCell ref="K3:K4"/>
    <mergeCell ref="L3:L4"/>
    <mergeCell ref="A3:A4"/>
    <mergeCell ref="B3:B4"/>
    <mergeCell ref="C3:C4"/>
    <mergeCell ref="O3:O4"/>
    <mergeCell ref="J167:P167"/>
    <mergeCell ref="A165:F165"/>
    <mergeCell ref="D3:D4"/>
    <mergeCell ref="G3:G4"/>
    <mergeCell ref="M3:M4"/>
    <mergeCell ref="P32:P33"/>
    <mergeCell ref="P112:P113"/>
    <mergeCell ref="N3:N4"/>
    <mergeCell ref="A166:P166"/>
  </mergeCells>
  <pageMargins left="0.19685039370078741" right="0" top="0" bottom="0" header="0" footer="0"/>
  <pageSetup paperSize="9" scale="80" orientation="landscape" verticalDpi="0"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Trình phê duyệt</vt:lpstr>
      <vt:lpstr>'Trình phê duyệt'!Print_Titles</vt:lpstr>
    </vt:vector>
  </TitlesOfParts>
  <Company>Sky123.Org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DELL N4050</dc:creator>
  <cp:lastModifiedBy>SAO VIET HUE</cp:lastModifiedBy>
  <cp:lastPrinted>2023-10-25T09:17:12Z</cp:lastPrinted>
  <dcterms:created xsi:type="dcterms:W3CDTF">2023-04-17T01:19:23Z</dcterms:created>
  <dcterms:modified xsi:type="dcterms:W3CDTF">2023-10-27T02:09:50Z</dcterms:modified>
</cp:coreProperties>
</file>